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7795" windowHeight="14505" activeTab="2"/>
  </bookViews>
  <sheets>
    <sheet name="STANDART DÜZ KONİK  DİŞLİ" sheetId="1" r:id="rId1"/>
    <sheet name="GLEASON DÜZ KONİK  DİŞLİ" sheetId="2" r:id="rId2"/>
    <sheet name="GLEASON HELİSEL KONİK  DİŞLİLER" sheetId="3" r:id="rId3"/>
  </sheets>
  <definedNames>
    <definedName name="_xlnm.Print_Area" localSheetId="1">'GLEASON DÜZ KONİK  DİŞLİ'!$B$2:$H$35</definedName>
    <definedName name="_xlnm.Print_Area" localSheetId="2">'GLEASON HELİSEL KONİK  DİŞLİLER'!$B$2:$H$38</definedName>
    <definedName name="_xlnm.Print_Area" localSheetId="0">'STANDART DÜZ KONİK  DİŞLİ'!$B$2:$H$35</definedName>
  </definedNames>
  <calcPr fullCalcOnLoad="1"/>
</workbook>
</file>

<file path=xl/sharedStrings.xml><?xml version="1.0" encoding="utf-8"?>
<sst xmlns="http://schemas.openxmlformats.org/spreadsheetml/2006/main" count="117" uniqueCount="44">
  <si>
    <t>PİNYON</t>
  </si>
  <si>
    <t>ÇARK</t>
  </si>
  <si>
    <t>DİŞ YÜKSEKLİĞİ (H)</t>
  </si>
  <si>
    <t xml:space="preserve">   GİRİŞ DEĞERLERİ</t>
  </si>
  <si>
    <t>Not: Ondalıklı değerler için virgül kullanılacaktır.</t>
  </si>
  <si>
    <t>STANDART METRİK MODÜLLER</t>
  </si>
  <si>
    <t>M (mm)</t>
  </si>
  <si>
    <t>DİŞ BAŞI YÜKSEKLİĞİ (Ha)</t>
  </si>
  <si>
    <t>DİŞ DİBİ YÜKSEKLİĞİ (Hf)</t>
  </si>
  <si>
    <t>ŞAFT AÇISI (Σ)</t>
  </si>
  <si>
    <t>KONİ AÇISI (δ)</t>
  </si>
  <si>
    <t>KONİ BOYU (Re)</t>
  </si>
  <si>
    <r>
      <t>DİŞ BAŞI AÇISI (ϴ</t>
    </r>
    <r>
      <rPr>
        <b/>
        <vertAlign val="subscript"/>
        <sz val="10"/>
        <rFont val="Arial Tur"/>
        <family val="0"/>
      </rPr>
      <t>a</t>
    </r>
    <r>
      <rPr>
        <b/>
        <sz val="10"/>
        <rFont val="Arial Tur"/>
        <family val="0"/>
      </rPr>
      <t>)</t>
    </r>
  </si>
  <si>
    <r>
      <t>DİŞ DİBİ AÇISI (δ</t>
    </r>
    <r>
      <rPr>
        <b/>
        <vertAlign val="subscript"/>
        <sz val="10"/>
        <rFont val="Arial Tur"/>
        <family val="0"/>
      </rPr>
      <t>f</t>
    </r>
    <r>
      <rPr>
        <b/>
        <sz val="10"/>
        <rFont val="Arial Tur"/>
        <family val="0"/>
      </rPr>
      <t>)</t>
    </r>
  </si>
  <si>
    <t>DİŞ GENİŞLİĞİ (b)</t>
  </si>
  <si>
    <t>MERKEZE OLAN UZAKLIK (X)</t>
  </si>
  <si>
    <t>ALIN GENİŞLİĞİ (Xb)</t>
  </si>
  <si>
    <t>Ölçülerek hesap tablosuna girilecek değerler</t>
  </si>
  <si>
    <t>Tablodan hesaplanarak bulunacak değerler</t>
  </si>
  <si>
    <t>Eğer Modül bilinmiyorsa büyük olan dişlinin dış çapı ve diş sayısı ve diş üstü açısı aşağıdaki tabloya girilerek  çıkan yaklaşık modüle en yakın standart modül tablodan seçilmeli ve soldaki tabloda modül değeri olarak girilmelidir. Girilen değerlerin büyü</t>
  </si>
  <si>
    <t>HELİS AÇISI (β)</t>
  </si>
  <si>
    <t>GLEASON- KONİK HELİS DİŞLİLER 
HESAP TABLOSU</t>
  </si>
  <si>
    <t>TAKSİMAT DAİRESİ ÇAPI (Dt)</t>
  </si>
  <si>
    <r>
      <t>YAKLAŞIK MODÜL (M</t>
    </r>
    <r>
      <rPr>
        <b/>
        <vertAlign val="subscript"/>
        <sz val="10"/>
        <rFont val="Arial Tur"/>
        <family val="0"/>
      </rPr>
      <t>yaklaşık</t>
    </r>
    <r>
      <rPr>
        <b/>
        <sz val="10"/>
        <rFont val="Arial Tur"/>
        <family val="0"/>
      </rPr>
      <t>)</t>
    </r>
  </si>
  <si>
    <t>YAKLAŞIK ÇARK TAKSİMAT ÇAPI (D2y)</t>
  </si>
  <si>
    <r>
      <t>DİŞ DİBİ KÖK AÇISI (ϴ</t>
    </r>
    <r>
      <rPr>
        <b/>
        <vertAlign val="subscript"/>
        <sz val="10"/>
        <rFont val="Arial Tur"/>
        <family val="0"/>
      </rPr>
      <t>f</t>
    </r>
    <r>
      <rPr>
        <b/>
        <sz val="10"/>
        <rFont val="Arial Tur"/>
        <family val="0"/>
      </rPr>
      <t>)</t>
    </r>
  </si>
  <si>
    <t>DIŞ KONİ AÇISI (δa)</t>
  </si>
  <si>
    <t>KÜÇÜK DIŞ ÇAP (Di)</t>
  </si>
  <si>
    <t>YAKLAŞIK KONİ BOYU (Reg)</t>
  </si>
  <si>
    <t>HESAPLANAN  DEĞERLER</t>
  </si>
  <si>
    <t>SOL</t>
  </si>
  <si>
    <t>SAĞ</t>
  </si>
  <si>
    <t>HELİS AÇISI YÖNÜ</t>
  </si>
  <si>
    <r>
      <t>BASINÇ AÇISI (</t>
    </r>
    <r>
      <rPr>
        <b/>
        <sz val="10"/>
        <rFont val="Arial"/>
        <family val="0"/>
      </rPr>
      <t>α</t>
    </r>
    <r>
      <rPr>
        <b/>
        <sz val="10"/>
        <rFont val="Arial Tur"/>
        <family val="0"/>
      </rPr>
      <t>)</t>
    </r>
  </si>
  <si>
    <r>
      <t>RADYAL BASINÇ AÇISI (α</t>
    </r>
    <r>
      <rPr>
        <b/>
        <vertAlign val="subscript"/>
        <sz val="10"/>
        <rFont val="Arial Tur"/>
        <family val="0"/>
      </rPr>
      <t>t</t>
    </r>
    <r>
      <rPr>
        <b/>
        <sz val="10"/>
        <rFont val="Arial Tur"/>
        <family val="0"/>
      </rPr>
      <t>)</t>
    </r>
  </si>
  <si>
    <r>
      <t>MODÜL (M</t>
    </r>
    <r>
      <rPr>
        <b/>
        <vertAlign val="subscript"/>
        <sz val="10"/>
        <rFont val="Arial Tur"/>
        <family val="0"/>
      </rPr>
      <t>n</t>
    </r>
    <r>
      <rPr>
        <b/>
        <sz val="10"/>
        <rFont val="Arial Tur"/>
        <family val="0"/>
      </rPr>
      <t>) (Tablodan seçilerek girilecek)</t>
    </r>
  </si>
  <si>
    <t>GLEASON ÇİFT HELİS DİŞLİ HESAP TABLOSU</t>
  </si>
  <si>
    <t>ÖLÇÜLEN ÇARK DIŞ KONİ AÇISI (δa)</t>
  </si>
  <si>
    <t>YAKLAŞIK ADDENDUM AÇISI (ϴa)</t>
  </si>
  <si>
    <t>ÖLÇÜLEN BÜYÜK DIŞ ÇAPLAR (Da)</t>
  </si>
  <si>
    <t>DİŞ SAYILARI (Z)</t>
  </si>
  <si>
    <t>BÜYÜK DIŞ ÇAPLAR (Da)</t>
  </si>
  <si>
    <t>STANDART- KONİK HELİS DİŞLİLER 
HESAP TABLOSU</t>
  </si>
  <si>
    <t>GLEASON-DÜZ KONİK DİŞLİLER 
HESAP TABLOSU</t>
  </si>
</sst>
</file>

<file path=xl/styles.xml><?xml version="1.0" encoding="utf-8"?>
<styleSheet xmlns="http://schemas.openxmlformats.org/spreadsheetml/2006/main">
  <numFmts count="1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
    <numFmt numFmtId="165" formatCode="0.00000"/>
    <numFmt numFmtId="166" formatCode="0.000"/>
    <numFmt numFmtId="167" formatCode="0.0"/>
    <numFmt numFmtId="168" formatCode="0.0000000"/>
    <numFmt numFmtId="169" formatCode="0.000000"/>
    <numFmt numFmtId="170" formatCode="0.000000000000000000000000000000"/>
  </numFmts>
  <fonts count="45">
    <font>
      <sz val="10"/>
      <name val="Arial Tur"/>
      <family val="0"/>
    </font>
    <font>
      <sz val="8"/>
      <name val="Arial Tur"/>
      <family val="0"/>
    </font>
    <font>
      <b/>
      <sz val="10"/>
      <name val="Arial Tur"/>
      <family val="0"/>
    </font>
    <font>
      <b/>
      <sz val="10"/>
      <name val="Arial"/>
      <family val="0"/>
    </font>
    <font>
      <b/>
      <vertAlign val="subscript"/>
      <sz val="10"/>
      <name val="Arial Tur"/>
      <family val="0"/>
    </font>
    <font>
      <sz val="12"/>
      <name val="Arial Tur"/>
      <family val="0"/>
    </font>
    <font>
      <sz val="14"/>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u val="single"/>
      <sz val="10"/>
      <color indexed="12"/>
      <name val="Arial Tur"/>
      <family val="0"/>
    </font>
    <font>
      <u val="single"/>
      <sz val="10"/>
      <color indexed="20"/>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2"/>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medium"/>
      <top style="thin"/>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Alignment="1" applyProtection="1">
      <alignment horizontal="left" vertical="center" indent="1"/>
      <protection/>
    </xf>
    <xf numFmtId="2" fontId="0" fillId="0" borderId="0" xfId="0" applyNumberFormat="1" applyAlignment="1" applyProtection="1">
      <alignment horizontal="right" indent="1"/>
      <protection/>
    </xf>
    <xf numFmtId="0" fontId="0" fillId="0" borderId="0" xfId="0" applyAlignment="1" applyProtection="1">
      <alignment/>
      <protection/>
    </xf>
    <xf numFmtId="2" fontId="5" fillId="0" borderId="10" xfId="0" applyNumberFormat="1" applyFont="1" applyBorder="1" applyAlignment="1" applyProtection="1">
      <alignment horizontal="center" vertical="center"/>
      <protection/>
    </xf>
    <xf numFmtId="2" fontId="5" fillId="0" borderId="11" xfId="0" applyNumberFormat="1" applyFont="1" applyBorder="1" applyAlignment="1" applyProtection="1">
      <alignment horizontal="center" vertical="center"/>
      <protection/>
    </xf>
    <xf numFmtId="2" fontId="5" fillId="33" borderId="12" xfId="0" applyNumberFormat="1" applyFont="1" applyFill="1" applyBorder="1" applyAlignment="1" applyProtection="1">
      <alignment horizontal="center" vertical="center"/>
      <protection/>
    </xf>
    <xf numFmtId="2" fontId="5" fillId="0" borderId="12" xfId="0" applyNumberFormat="1" applyFont="1" applyBorder="1" applyAlignment="1" applyProtection="1">
      <alignment horizontal="center" vertical="center"/>
      <protection/>
    </xf>
    <xf numFmtId="2" fontId="5" fillId="33" borderId="13" xfId="0" applyNumberFormat="1" applyFont="1" applyFill="1" applyBorder="1" applyAlignment="1" applyProtection="1">
      <alignment horizontal="center" vertical="center"/>
      <protection/>
    </xf>
    <xf numFmtId="2" fontId="5" fillId="0" borderId="13" xfId="0" applyNumberFormat="1" applyFont="1" applyBorder="1" applyAlignment="1" applyProtection="1">
      <alignment horizontal="center" vertical="center"/>
      <protection/>
    </xf>
    <xf numFmtId="2" fontId="5" fillId="0" borderId="13" xfId="0" applyNumberFormat="1" applyFont="1" applyFill="1" applyBorder="1" applyAlignment="1" applyProtection="1">
      <alignment horizontal="center" vertical="center"/>
      <protection/>
    </xf>
    <xf numFmtId="2" fontId="5" fillId="33" borderId="14"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2" fillId="0" borderId="15" xfId="0" applyFont="1" applyFill="1" applyBorder="1" applyAlignment="1" applyProtection="1">
      <alignment horizontal="left" vertical="center" indent="1"/>
      <protection/>
    </xf>
    <xf numFmtId="0" fontId="2" fillId="0" borderId="16" xfId="0" applyFont="1" applyFill="1" applyBorder="1" applyAlignment="1" applyProtection="1">
      <alignment horizontal="left" vertical="center" indent="1"/>
      <protection/>
    </xf>
    <xf numFmtId="2" fontId="2" fillId="0" borderId="17"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left" vertical="center" indent="1"/>
      <protection/>
    </xf>
    <xf numFmtId="0" fontId="2" fillId="0" borderId="0" xfId="0" applyFont="1" applyFill="1" applyBorder="1" applyAlignment="1" applyProtection="1">
      <alignment horizontal="center" vertical="center"/>
      <protection/>
    </xf>
    <xf numFmtId="1" fontId="0" fillId="33" borderId="20" xfId="0" applyNumberFormat="1" applyFill="1" applyBorder="1" applyAlignment="1" applyProtection="1">
      <alignment horizontal="right" vertical="center" indent="2"/>
      <protection locked="0"/>
    </xf>
    <xf numFmtId="1" fontId="0" fillId="33" borderId="21" xfId="0" applyNumberFormat="1" applyFill="1" applyBorder="1" applyAlignment="1" applyProtection="1">
      <alignment horizontal="right" vertical="center" indent="2"/>
      <protection locked="0"/>
    </xf>
    <xf numFmtId="2" fontId="0" fillId="34" borderId="20" xfId="0" applyNumberFormat="1" applyFill="1" applyBorder="1" applyAlignment="1" applyProtection="1">
      <alignment horizontal="center" vertical="center"/>
      <protection/>
    </xf>
    <xf numFmtId="2" fontId="0" fillId="34" borderId="21" xfId="0" applyNumberFormat="1" applyFill="1" applyBorder="1" applyAlignment="1" applyProtection="1">
      <alignment horizontal="center" vertical="center"/>
      <protection/>
    </xf>
    <xf numFmtId="0" fontId="0" fillId="0" borderId="19" xfId="0" applyFill="1" applyBorder="1" applyAlignment="1" applyProtection="1">
      <alignment horizontal="left" vertical="center" indent="1"/>
      <protection/>
    </xf>
    <xf numFmtId="164" fontId="0" fillId="0" borderId="0" xfId="0" applyNumberFormat="1" applyFill="1" applyBorder="1" applyAlignment="1" applyProtection="1">
      <alignment horizontal="center" vertical="center"/>
      <protection/>
    </xf>
    <xf numFmtId="2" fontId="0" fillId="0" borderId="0" xfId="0" applyNumberFormat="1" applyFill="1" applyBorder="1" applyAlignment="1" applyProtection="1">
      <alignment horizontal="center" vertical="center" wrapText="1"/>
      <protection/>
    </xf>
    <xf numFmtId="2" fontId="0" fillId="0" borderId="0" xfId="0" applyNumberFormat="1" applyFill="1" applyBorder="1" applyAlignment="1" applyProtection="1">
      <alignment horizontal="center" vertical="center"/>
      <protection/>
    </xf>
    <xf numFmtId="165" fontId="0" fillId="0" borderId="0" xfId="0" applyNumberFormat="1" applyFill="1" applyBorder="1" applyAlignment="1" applyProtection="1">
      <alignment horizontal="center" vertical="center"/>
      <protection/>
    </xf>
    <xf numFmtId="0" fontId="0" fillId="0" borderId="22" xfId="0" applyFill="1" applyBorder="1" applyAlignment="1" applyProtection="1">
      <alignment vertical="center" textRotation="90"/>
      <protection/>
    </xf>
    <xf numFmtId="0" fontId="0" fillId="0" borderId="0" xfId="0" applyFill="1" applyBorder="1" applyAlignment="1" applyProtection="1">
      <alignment vertical="center" textRotation="90"/>
      <protection/>
    </xf>
    <xf numFmtId="1" fontId="0" fillId="0" borderId="0" xfId="0" applyNumberFormat="1" applyFill="1" applyBorder="1" applyAlignment="1" applyProtection="1">
      <alignment horizontal="right" vertical="center" indent="2"/>
      <protection/>
    </xf>
    <xf numFmtId="1" fontId="0" fillId="0" borderId="0" xfId="0" applyNumberFormat="1" applyFill="1" applyBorder="1" applyAlignment="1" applyProtection="1">
      <alignment horizontal="center" vertical="center"/>
      <protection/>
    </xf>
    <xf numFmtId="165" fontId="0" fillId="0" borderId="0" xfId="0" applyNumberFormat="1" applyFill="1" applyBorder="1" applyAlignment="1" applyProtection="1">
      <alignment horizontal="right" vertical="center" indent="2"/>
      <protection/>
    </xf>
    <xf numFmtId="2" fontId="0" fillId="33" borderId="23" xfId="0" applyNumberFormat="1" applyFill="1" applyBorder="1" applyAlignment="1" applyProtection="1">
      <alignment horizontal="center" vertical="center"/>
      <protection locked="0"/>
    </xf>
    <xf numFmtId="2" fontId="0" fillId="33" borderId="24" xfId="0" applyNumberFormat="1" applyFill="1" applyBorder="1" applyAlignment="1" applyProtection="1">
      <alignment horizontal="center" vertical="center"/>
      <protection locked="0"/>
    </xf>
    <xf numFmtId="0" fontId="0" fillId="0" borderId="0" xfId="0" applyBorder="1" applyAlignment="1" applyProtection="1">
      <alignment/>
      <protection/>
    </xf>
    <xf numFmtId="0" fontId="0" fillId="0" borderId="25" xfId="0" applyFill="1" applyBorder="1" applyAlignment="1" applyProtection="1">
      <alignment vertical="center" textRotation="90"/>
      <protection/>
    </xf>
    <xf numFmtId="164" fontId="0" fillId="0" borderId="22" xfId="0" applyNumberFormat="1" applyFill="1" applyBorder="1" applyAlignment="1" applyProtection="1">
      <alignment horizontal="center" vertical="center"/>
      <protection/>
    </xf>
    <xf numFmtId="0" fontId="0" fillId="0" borderId="22" xfId="0" applyBorder="1" applyAlignment="1" applyProtection="1">
      <alignment/>
      <protection/>
    </xf>
    <xf numFmtId="0" fontId="0" fillId="0" borderId="26" xfId="0" applyBorder="1" applyAlignment="1" applyProtection="1">
      <alignment/>
      <protection/>
    </xf>
    <xf numFmtId="0" fontId="0" fillId="0" borderId="27" xfId="0" applyFill="1" applyBorder="1" applyAlignment="1" applyProtection="1">
      <alignment vertical="center" textRotation="90"/>
      <protection/>
    </xf>
    <xf numFmtId="0" fontId="0" fillId="0" borderId="28" xfId="0" applyBorder="1" applyAlignment="1" applyProtection="1">
      <alignment/>
      <protection/>
    </xf>
    <xf numFmtId="0" fontId="0" fillId="0" borderId="27" xfId="0" applyBorder="1" applyAlignment="1" applyProtection="1">
      <alignment/>
      <protection/>
    </xf>
    <xf numFmtId="0" fontId="0" fillId="0" borderId="0" xfId="0" applyBorder="1" applyAlignment="1" applyProtection="1">
      <alignment horizontal="left" vertical="center" indent="1"/>
      <protection/>
    </xf>
    <xf numFmtId="2" fontId="0" fillId="0" borderId="0" xfId="0" applyNumberFormat="1" applyBorder="1" applyAlignment="1" applyProtection="1">
      <alignment horizontal="right" indent="1"/>
      <protection/>
    </xf>
    <xf numFmtId="0" fontId="0" fillId="0" borderId="29" xfId="0" applyBorder="1" applyAlignment="1" applyProtection="1">
      <alignment/>
      <protection/>
    </xf>
    <xf numFmtId="0" fontId="0" fillId="0" borderId="30" xfId="0" applyBorder="1" applyAlignment="1" applyProtection="1">
      <alignment horizontal="left" vertical="center" indent="1"/>
      <protection/>
    </xf>
    <xf numFmtId="2" fontId="0" fillId="0" borderId="30" xfId="0" applyNumberFormat="1" applyBorder="1" applyAlignment="1" applyProtection="1">
      <alignment horizontal="right" indent="1"/>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0" xfId="0" applyFill="1" applyBorder="1" applyAlignment="1" applyProtection="1">
      <alignment horizontal="left" vertical="center" indent="1"/>
      <protection/>
    </xf>
    <xf numFmtId="0" fontId="0" fillId="0" borderId="32" xfId="0" applyFill="1" applyBorder="1" applyAlignment="1" applyProtection="1">
      <alignment horizontal="center" vertical="center" textRotation="90"/>
      <protection/>
    </xf>
    <xf numFmtId="2" fontId="5" fillId="0" borderId="11" xfId="0" applyNumberFormat="1" applyFont="1" applyFill="1" applyBorder="1" applyAlignment="1" applyProtection="1">
      <alignment horizontal="center" vertical="center"/>
      <protection/>
    </xf>
    <xf numFmtId="2" fontId="0" fillId="33" borderId="33" xfId="0" applyNumberFormat="1" applyFill="1" applyBorder="1" applyAlignment="1" applyProtection="1">
      <alignment horizontal="center" vertical="center"/>
      <protection locked="0"/>
    </xf>
    <xf numFmtId="2" fontId="0" fillId="33" borderId="20" xfId="0" applyNumberFormat="1" applyFill="1" applyBorder="1" applyAlignment="1" applyProtection="1">
      <alignment horizontal="center" vertical="center"/>
      <protection locked="0"/>
    </xf>
    <xf numFmtId="2" fontId="0" fillId="33" borderId="21" xfId="0" applyNumberFormat="1" applyFill="1" applyBorder="1" applyAlignment="1" applyProtection="1">
      <alignment horizontal="center" vertical="center"/>
      <protection locked="0"/>
    </xf>
    <xf numFmtId="0" fontId="2" fillId="0" borderId="34" xfId="0" applyFont="1" applyFill="1" applyBorder="1" applyAlignment="1" applyProtection="1">
      <alignment horizontal="left" vertical="center" indent="1"/>
      <protection/>
    </xf>
    <xf numFmtId="2" fontId="0" fillId="34" borderId="23" xfId="0" applyNumberFormat="1" applyFill="1" applyBorder="1" applyAlignment="1" applyProtection="1">
      <alignment horizontal="center" vertical="center"/>
      <protection/>
    </xf>
    <xf numFmtId="2" fontId="0" fillId="34" borderId="24" xfId="0" applyNumberFormat="1" applyFill="1" applyBorder="1" applyAlignment="1" applyProtection="1">
      <alignment horizontal="center" vertical="center"/>
      <protection/>
    </xf>
    <xf numFmtId="2" fontId="0" fillId="35" borderId="35" xfId="0" applyNumberFormat="1" applyFill="1" applyBorder="1" applyAlignment="1" applyProtection="1">
      <alignment horizontal="center" vertical="center"/>
      <protection locked="0"/>
    </xf>
    <xf numFmtId="0" fontId="0" fillId="0" borderId="32" xfId="0" applyFill="1" applyBorder="1" applyAlignment="1" applyProtection="1">
      <alignment vertical="top" textRotation="90"/>
      <protection/>
    </xf>
    <xf numFmtId="0" fontId="0" fillId="0" borderId="11" xfId="0" applyFill="1" applyBorder="1" applyAlignment="1" applyProtection="1">
      <alignment vertical="top" textRotation="90"/>
      <protection/>
    </xf>
    <xf numFmtId="0" fontId="6" fillId="0" borderId="25" xfId="0" applyFont="1" applyBorder="1" applyAlignment="1" applyProtection="1">
      <alignment horizontal="center" wrapText="1"/>
      <protection/>
    </xf>
    <xf numFmtId="0" fontId="0" fillId="0" borderId="22" xfId="0" applyBorder="1" applyAlignment="1" applyProtection="1">
      <alignment horizontal="center"/>
      <protection/>
    </xf>
    <xf numFmtId="0" fontId="0" fillId="0" borderId="26"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2" fontId="5" fillId="0" borderId="25" xfId="0" applyNumberFormat="1" applyFont="1" applyFill="1" applyBorder="1" applyAlignment="1" applyProtection="1">
      <alignment horizontal="center" vertical="center" wrapText="1"/>
      <protection/>
    </xf>
    <xf numFmtId="2" fontId="5" fillId="0" borderId="26" xfId="0" applyNumberFormat="1" applyFont="1" applyFill="1" applyBorder="1" applyAlignment="1" applyProtection="1">
      <alignment horizontal="center" vertical="center" wrapText="1"/>
      <protection/>
    </xf>
    <xf numFmtId="2" fontId="5" fillId="0" borderId="29" xfId="0" applyNumberFormat="1" applyFont="1" applyFill="1" applyBorder="1" applyAlignment="1" applyProtection="1">
      <alignment horizontal="center" vertical="center" wrapText="1"/>
      <protection/>
    </xf>
    <xf numFmtId="2" fontId="5" fillId="0" borderId="31" xfId="0" applyNumberFormat="1" applyFont="1" applyFill="1" applyBorder="1" applyAlignment="1" applyProtection="1">
      <alignment horizontal="center" vertical="center" wrapText="1"/>
      <protection/>
    </xf>
    <xf numFmtId="2" fontId="0" fillId="36" borderId="25" xfId="0" applyNumberFormat="1" applyFill="1" applyBorder="1" applyAlignment="1" applyProtection="1">
      <alignment horizontal="center" vertical="center" wrapText="1"/>
      <protection/>
    </xf>
    <xf numFmtId="2" fontId="0" fillId="36" borderId="22" xfId="0" applyNumberFormat="1" applyFill="1" applyBorder="1" applyAlignment="1" applyProtection="1">
      <alignment horizontal="center" vertical="center" wrapText="1"/>
      <protection/>
    </xf>
    <xf numFmtId="2" fontId="0" fillId="36" borderId="26" xfId="0" applyNumberFormat="1" applyFill="1" applyBorder="1" applyAlignment="1" applyProtection="1">
      <alignment horizontal="center" vertical="center" wrapText="1"/>
      <protection/>
    </xf>
    <xf numFmtId="2" fontId="0" fillId="36" borderId="27" xfId="0" applyNumberFormat="1" applyFill="1" applyBorder="1" applyAlignment="1" applyProtection="1">
      <alignment horizontal="center" vertical="center" wrapText="1"/>
      <protection/>
    </xf>
    <xf numFmtId="2" fontId="0" fillId="36" borderId="0" xfId="0" applyNumberFormat="1" applyFill="1" applyBorder="1" applyAlignment="1" applyProtection="1">
      <alignment horizontal="center" vertical="center" wrapText="1"/>
      <protection/>
    </xf>
    <xf numFmtId="2" fontId="0" fillId="36" borderId="28" xfId="0" applyNumberFormat="1" applyFill="1" applyBorder="1" applyAlignment="1" applyProtection="1">
      <alignment horizontal="center" vertical="center" wrapText="1"/>
      <protection/>
    </xf>
    <xf numFmtId="2" fontId="0" fillId="36" borderId="29" xfId="0" applyNumberFormat="1" applyFill="1" applyBorder="1" applyAlignment="1" applyProtection="1">
      <alignment horizontal="center" vertical="center" wrapText="1"/>
      <protection/>
    </xf>
    <xf numFmtId="2" fontId="0" fillId="36" borderId="30" xfId="0" applyNumberFormat="1" applyFill="1" applyBorder="1" applyAlignment="1" applyProtection="1">
      <alignment horizontal="center" vertical="center" wrapText="1"/>
      <protection/>
    </xf>
    <xf numFmtId="2" fontId="0" fillId="36" borderId="31" xfId="0" applyNumberFormat="1" applyFill="1" applyBorder="1" applyAlignment="1" applyProtection="1">
      <alignment horizontal="center" vertical="center" wrapText="1"/>
      <protection/>
    </xf>
    <xf numFmtId="2" fontId="0" fillId="0" borderId="0" xfId="0" applyNumberFormat="1" applyFill="1" applyBorder="1" applyAlignment="1" applyProtection="1">
      <alignment horizontal="left" vertical="center" wrapText="1" indent="1"/>
      <protection/>
    </xf>
    <xf numFmtId="0" fontId="2" fillId="0" borderId="36"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0" fillId="0" borderId="0" xfId="0" applyFill="1" applyBorder="1" applyAlignment="1" applyProtection="1">
      <alignment horizontal="left" vertical="center" wrapText="1" indent="1"/>
      <protection/>
    </xf>
    <xf numFmtId="1" fontId="0" fillId="33" borderId="39" xfId="0" applyNumberFormat="1" applyFill="1" applyBorder="1" applyAlignment="1" applyProtection="1">
      <alignment horizontal="center" vertical="center"/>
      <protection locked="0"/>
    </xf>
    <xf numFmtId="1" fontId="0" fillId="33" borderId="40" xfId="0" applyNumberFormat="1" applyFill="1" applyBorder="1" applyAlignment="1" applyProtection="1">
      <alignment horizontal="center" vertical="center"/>
      <protection locked="0"/>
    </xf>
    <xf numFmtId="2" fontId="0" fillId="33" borderId="39" xfId="0" applyNumberFormat="1" applyFill="1" applyBorder="1" applyAlignment="1" applyProtection="1">
      <alignment horizontal="center" vertical="center"/>
      <protection locked="0"/>
    </xf>
    <xf numFmtId="2" fontId="0" fillId="33" borderId="40" xfId="0" applyNumberFormat="1"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0" borderId="32" xfId="0" applyFill="1" applyBorder="1" applyAlignment="1" applyProtection="1">
      <alignment horizontal="center" vertical="center" textRotation="90"/>
      <protection/>
    </xf>
    <xf numFmtId="0" fontId="0" fillId="0" borderId="11" xfId="0" applyFill="1" applyBorder="1" applyAlignment="1" applyProtection="1">
      <alignment horizontal="center" vertical="center" textRotation="90"/>
      <protection/>
    </xf>
    <xf numFmtId="0" fontId="0" fillId="0" borderId="41" xfId="0" applyFill="1" applyBorder="1" applyAlignment="1" applyProtection="1">
      <alignment horizontal="center" vertical="center" textRotation="90"/>
      <protection/>
    </xf>
    <xf numFmtId="2" fontId="0" fillId="34" borderId="39" xfId="0" applyNumberFormat="1" applyFill="1" applyBorder="1" applyAlignment="1" applyProtection="1">
      <alignment horizontal="center" vertical="center"/>
      <protection/>
    </xf>
    <xf numFmtId="2" fontId="0" fillId="34" borderId="4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2" fontId="0" fillId="35" borderId="39" xfId="0" applyNumberFormat="1" applyFill="1" applyBorder="1" applyAlignment="1" applyProtection="1">
      <alignment horizontal="center" vertical="center"/>
      <protection/>
    </xf>
    <xf numFmtId="2" fontId="0" fillId="35" borderId="40" xfId="0" applyNumberFormat="1" applyFill="1" applyBorder="1" applyAlignment="1" applyProtection="1">
      <alignment horizontal="center" vertical="center"/>
      <protection/>
    </xf>
    <xf numFmtId="2" fontId="5" fillId="0" borderId="0" xfId="0" applyNumberFormat="1"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36</xdr:row>
      <xdr:rowOff>9525</xdr:rowOff>
    </xdr:from>
    <xdr:to>
      <xdr:col>3</xdr:col>
      <xdr:colOff>276225</xdr:colOff>
      <xdr:row>45</xdr:row>
      <xdr:rowOff>38100</xdr:rowOff>
    </xdr:to>
    <xdr:pic>
      <xdr:nvPicPr>
        <xdr:cNvPr id="1" name="Picture 1" descr="kd1"/>
        <xdr:cNvPicPr preferRelativeResize="1">
          <a:picLocks noChangeAspect="1"/>
        </xdr:cNvPicPr>
      </xdr:nvPicPr>
      <xdr:blipFill>
        <a:blip r:embed="rId1"/>
        <a:stretch>
          <a:fillRect/>
        </a:stretch>
      </xdr:blipFill>
      <xdr:spPr>
        <a:xfrm>
          <a:off x="800100" y="8181975"/>
          <a:ext cx="3486150" cy="2486025"/>
        </a:xfrm>
        <a:prstGeom prst="rect">
          <a:avLst/>
        </a:prstGeom>
        <a:noFill/>
        <a:ln w="9525" cmpd="sng">
          <a:noFill/>
        </a:ln>
      </xdr:spPr>
    </xdr:pic>
    <xdr:clientData/>
  </xdr:twoCellAnchor>
  <xdr:twoCellAnchor editAs="oneCell">
    <xdr:from>
      <xdr:col>3</xdr:col>
      <xdr:colOff>866775</xdr:colOff>
      <xdr:row>37</xdr:row>
      <xdr:rowOff>38100</xdr:rowOff>
    </xdr:from>
    <xdr:to>
      <xdr:col>7</xdr:col>
      <xdr:colOff>1066800</xdr:colOff>
      <xdr:row>47</xdr:row>
      <xdr:rowOff>28575</xdr:rowOff>
    </xdr:to>
    <xdr:pic>
      <xdr:nvPicPr>
        <xdr:cNvPr id="2" name="Picture 2" descr="kd12"/>
        <xdr:cNvPicPr preferRelativeResize="1">
          <a:picLocks noChangeAspect="1"/>
        </xdr:cNvPicPr>
      </xdr:nvPicPr>
      <xdr:blipFill>
        <a:blip r:embed="rId2"/>
        <a:stretch>
          <a:fillRect/>
        </a:stretch>
      </xdr:blipFill>
      <xdr:spPr>
        <a:xfrm>
          <a:off x="4876800" y="8458200"/>
          <a:ext cx="4219575"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36</xdr:row>
      <xdr:rowOff>9525</xdr:rowOff>
    </xdr:from>
    <xdr:to>
      <xdr:col>3</xdr:col>
      <xdr:colOff>276225</xdr:colOff>
      <xdr:row>45</xdr:row>
      <xdr:rowOff>38100</xdr:rowOff>
    </xdr:to>
    <xdr:pic>
      <xdr:nvPicPr>
        <xdr:cNvPr id="1" name="Picture 1" descr="kd1"/>
        <xdr:cNvPicPr preferRelativeResize="1">
          <a:picLocks noChangeAspect="1"/>
        </xdr:cNvPicPr>
      </xdr:nvPicPr>
      <xdr:blipFill>
        <a:blip r:embed="rId1"/>
        <a:stretch>
          <a:fillRect/>
        </a:stretch>
      </xdr:blipFill>
      <xdr:spPr>
        <a:xfrm>
          <a:off x="800100" y="8181975"/>
          <a:ext cx="3486150" cy="2486025"/>
        </a:xfrm>
        <a:prstGeom prst="rect">
          <a:avLst/>
        </a:prstGeom>
        <a:noFill/>
        <a:ln w="9525" cmpd="sng">
          <a:noFill/>
        </a:ln>
      </xdr:spPr>
    </xdr:pic>
    <xdr:clientData/>
  </xdr:twoCellAnchor>
  <xdr:twoCellAnchor editAs="oneCell">
    <xdr:from>
      <xdr:col>3</xdr:col>
      <xdr:colOff>866775</xdr:colOff>
      <xdr:row>37</xdr:row>
      <xdr:rowOff>38100</xdr:rowOff>
    </xdr:from>
    <xdr:to>
      <xdr:col>7</xdr:col>
      <xdr:colOff>1066800</xdr:colOff>
      <xdr:row>47</xdr:row>
      <xdr:rowOff>28575</xdr:rowOff>
    </xdr:to>
    <xdr:pic>
      <xdr:nvPicPr>
        <xdr:cNvPr id="2" name="Picture 2" descr="kd12"/>
        <xdr:cNvPicPr preferRelativeResize="1">
          <a:picLocks noChangeAspect="1"/>
        </xdr:cNvPicPr>
      </xdr:nvPicPr>
      <xdr:blipFill>
        <a:blip r:embed="rId2"/>
        <a:stretch>
          <a:fillRect/>
        </a:stretch>
      </xdr:blipFill>
      <xdr:spPr>
        <a:xfrm>
          <a:off x="4876800" y="8458200"/>
          <a:ext cx="4219575"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39</xdr:row>
      <xdr:rowOff>9525</xdr:rowOff>
    </xdr:from>
    <xdr:to>
      <xdr:col>3</xdr:col>
      <xdr:colOff>276225</xdr:colOff>
      <xdr:row>48</xdr:row>
      <xdr:rowOff>38100</xdr:rowOff>
    </xdr:to>
    <xdr:pic>
      <xdr:nvPicPr>
        <xdr:cNvPr id="1" name="Picture 1" descr="kd1"/>
        <xdr:cNvPicPr preferRelativeResize="1">
          <a:picLocks noChangeAspect="1"/>
        </xdr:cNvPicPr>
      </xdr:nvPicPr>
      <xdr:blipFill>
        <a:blip r:embed="rId1"/>
        <a:stretch>
          <a:fillRect/>
        </a:stretch>
      </xdr:blipFill>
      <xdr:spPr>
        <a:xfrm>
          <a:off x="800100" y="8924925"/>
          <a:ext cx="3486150" cy="2486025"/>
        </a:xfrm>
        <a:prstGeom prst="rect">
          <a:avLst/>
        </a:prstGeom>
        <a:noFill/>
        <a:ln w="9525" cmpd="sng">
          <a:noFill/>
        </a:ln>
      </xdr:spPr>
    </xdr:pic>
    <xdr:clientData/>
  </xdr:twoCellAnchor>
  <xdr:twoCellAnchor editAs="oneCell">
    <xdr:from>
      <xdr:col>3</xdr:col>
      <xdr:colOff>866775</xdr:colOff>
      <xdr:row>40</xdr:row>
      <xdr:rowOff>38100</xdr:rowOff>
    </xdr:from>
    <xdr:to>
      <xdr:col>7</xdr:col>
      <xdr:colOff>990600</xdr:colOff>
      <xdr:row>50</xdr:row>
      <xdr:rowOff>28575</xdr:rowOff>
    </xdr:to>
    <xdr:pic>
      <xdr:nvPicPr>
        <xdr:cNvPr id="2" name="Picture 2" descr="kd12"/>
        <xdr:cNvPicPr preferRelativeResize="1">
          <a:picLocks noChangeAspect="1"/>
        </xdr:cNvPicPr>
      </xdr:nvPicPr>
      <xdr:blipFill>
        <a:blip r:embed="rId2"/>
        <a:stretch>
          <a:fillRect/>
        </a:stretch>
      </xdr:blipFill>
      <xdr:spPr>
        <a:xfrm>
          <a:off x="4876800" y="9201150"/>
          <a:ext cx="4219575" cy="2762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97"/>
  <sheetViews>
    <sheetView showGridLines="0" zoomScalePageLayoutView="0" workbookViewId="0" topLeftCell="A1">
      <selection activeCell="D15" sqref="D15"/>
    </sheetView>
  </sheetViews>
  <sheetFormatPr defaultColWidth="0" defaultRowHeight="12.75" customHeight="1" zeroHeight="1"/>
  <cols>
    <col min="1" max="1" width="4.875" style="3" customWidth="1"/>
    <col min="2" max="2" width="5.625" style="3" customWidth="1"/>
    <col min="3" max="3" width="42.125" style="1" customWidth="1"/>
    <col min="4" max="4" width="14.625" style="2" customWidth="1"/>
    <col min="5" max="5" width="15.125" style="3" customWidth="1"/>
    <col min="6" max="6" width="7.875" style="3" customWidth="1"/>
    <col min="7" max="8" width="15.125" style="3" customWidth="1"/>
    <col min="9" max="9" width="4.125" style="3" customWidth="1"/>
    <col min="10" max="10" width="3.375" style="3" customWidth="1"/>
    <col min="11" max="11" width="6.25390625" style="3" hidden="1" customWidth="1"/>
    <col min="12" max="16384" width="0" style="3" hidden="1" customWidth="1"/>
  </cols>
  <sheetData>
    <row r="1" ht="19.5" customHeight="1" thickBot="1"/>
    <row r="2" spans="2:10" ht="19.5" customHeight="1">
      <c r="B2" s="63" t="s">
        <v>42</v>
      </c>
      <c r="C2" s="64"/>
      <c r="D2" s="64"/>
      <c r="E2" s="65"/>
      <c r="G2" s="69" t="s">
        <v>5</v>
      </c>
      <c r="H2" s="70"/>
      <c r="I2" s="44"/>
      <c r="J2" s="36"/>
    </row>
    <row r="3" spans="2:10" ht="19.5" customHeight="1" thickBot="1">
      <c r="B3" s="66"/>
      <c r="C3" s="67"/>
      <c r="D3" s="67"/>
      <c r="E3" s="68"/>
      <c r="G3" s="71"/>
      <c r="H3" s="72"/>
      <c r="I3" s="44"/>
      <c r="J3" s="36"/>
    </row>
    <row r="4" spans="2:10" ht="19.5" customHeight="1" thickBot="1">
      <c r="B4" s="73" t="s">
        <v>19</v>
      </c>
      <c r="C4" s="74"/>
      <c r="D4" s="74"/>
      <c r="E4" s="75"/>
      <c r="F4" s="26"/>
      <c r="G4" s="4" t="s">
        <v>6</v>
      </c>
      <c r="H4" s="5" t="s">
        <v>6</v>
      </c>
      <c r="I4" s="82"/>
      <c r="J4" s="82"/>
    </row>
    <row r="5" spans="2:10" ht="19.5" customHeight="1">
      <c r="B5" s="76"/>
      <c r="C5" s="77"/>
      <c r="D5" s="77"/>
      <c r="E5" s="78"/>
      <c r="F5" s="26"/>
      <c r="G5" s="6">
        <v>0.2</v>
      </c>
      <c r="H5" s="7">
        <v>6.5</v>
      </c>
      <c r="I5" s="82"/>
      <c r="J5" s="82"/>
    </row>
    <row r="6" spans="2:10" ht="19.5" customHeight="1">
      <c r="B6" s="76"/>
      <c r="C6" s="77"/>
      <c r="D6" s="77"/>
      <c r="E6" s="78"/>
      <c r="F6" s="26"/>
      <c r="G6" s="8">
        <v>0.3</v>
      </c>
      <c r="H6" s="9">
        <v>7</v>
      </c>
      <c r="I6" s="82"/>
      <c r="J6" s="82"/>
    </row>
    <row r="7" spans="2:10" ht="19.5" customHeight="1" thickBot="1">
      <c r="B7" s="79"/>
      <c r="C7" s="80"/>
      <c r="D7" s="80"/>
      <c r="E7" s="81"/>
      <c r="F7" s="26"/>
      <c r="G7" s="8">
        <v>0.4</v>
      </c>
      <c r="H7" s="8">
        <v>8</v>
      </c>
      <c r="I7" s="82"/>
      <c r="J7" s="82"/>
    </row>
    <row r="8" spans="2:10" ht="19.5" customHeight="1" thickBot="1">
      <c r="B8" s="83" t="s">
        <v>36</v>
      </c>
      <c r="C8" s="84"/>
      <c r="D8" s="84"/>
      <c r="E8" s="85"/>
      <c r="F8" s="19"/>
      <c r="G8" s="8">
        <v>0.5</v>
      </c>
      <c r="H8" s="9">
        <v>9</v>
      </c>
      <c r="I8" s="82"/>
      <c r="J8" s="82"/>
    </row>
    <row r="9" spans="2:10" ht="19.5" customHeight="1">
      <c r="B9" s="95" t="s">
        <v>3</v>
      </c>
      <c r="C9" s="24"/>
      <c r="D9" s="16" t="s">
        <v>0</v>
      </c>
      <c r="E9" s="17" t="s">
        <v>1</v>
      </c>
      <c r="F9" s="19"/>
      <c r="G9" s="8">
        <v>0.6</v>
      </c>
      <c r="H9" s="8">
        <v>10</v>
      </c>
      <c r="I9" s="51"/>
      <c r="J9" s="13"/>
    </row>
    <row r="10" spans="2:10" ht="19.5" customHeight="1">
      <c r="B10" s="93"/>
      <c r="C10" s="15" t="s">
        <v>40</v>
      </c>
      <c r="D10" s="20">
        <v>20</v>
      </c>
      <c r="E10" s="21">
        <v>40</v>
      </c>
      <c r="F10" s="31"/>
      <c r="G10" s="9">
        <v>0.7</v>
      </c>
      <c r="H10" s="9">
        <v>11</v>
      </c>
      <c r="I10" s="86"/>
      <c r="J10" s="86"/>
    </row>
    <row r="11" spans="2:10" ht="19.5" customHeight="1">
      <c r="B11" s="93"/>
      <c r="C11" s="15" t="s">
        <v>33</v>
      </c>
      <c r="D11" s="87">
        <v>20</v>
      </c>
      <c r="E11" s="88"/>
      <c r="F11" s="32"/>
      <c r="G11" s="8">
        <v>0.8</v>
      </c>
      <c r="H11" s="8">
        <v>12</v>
      </c>
      <c r="I11" s="86"/>
      <c r="J11" s="86"/>
    </row>
    <row r="12" spans="2:10" ht="19.5" customHeight="1">
      <c r="B12" s="93"/>
      <c r="C12" s="15" t="s">
        <v>9</v>
      </c>
      <c r="D12" s="89">
        <v>90</v>
      </c>
      <c r="E12" s="90"/>
      <c r="F12" s="27"/>
      <c r="G12" s="9">
        <v>0.9</v>
      </c>
      <c r="H12" s="9">
        <v>14</v>
      </c>
      <c r="I12" s="86"/>
      <c r="J12" s="86"/>
    </row>
    <row r="13" spans="2:10" ht="19.5" customHeight="1">
      <c r="B13" s="52"/>
      <c r="C13" s="57" t="s">
        <v>14</v>
      </c>
      <c r="D13" s="91">
        <v>22</v>
      </c>
      <c r="E13" s="92"/>
      <c r="F13" s="27"/>
      <c r="G13" s="8">
        <v>1</v>
      </c>
      <c r="H13" s="8">
        <v>16</v>
      </c>
      <c r="I13" s="86"/>
      <c r="J13" s="86"/>
    </row>
    <row r="14" spans="2:10" ht="19.5" customHeight="1">
      <c r="B14" s="61"/>
      <c r="C14" s="15" t="s">
        <v>39</v>
      </c>
      <c r="D14" s="34">
        <v>64</v>
      </c>
      <c r="E14" s="35">
        <v>125</v>
      </c>
      <c r="F14" s="25"/>
      <c r="G14" s="8">
        <v>1.25</v>
      </c>
      <c r="H14" s="9">
        <v>18</v>
      </c>
      <c r="I14" s="86"/>
      <c r="J14" s="86"/>
    </row>
    <row r="15" spans="2:10" ht="19.5" customHeight="1">
      <c r="B15" s="61"/>
      <c r="C15" s="15" t="s">
        <v>37</v>
      </c>
      <c r="D15" s="60"/>
      <c r="E15" s="54">
        <v>68</v>
      </c>
      <c r="F15" s="25"/>
      <c r="G15" s="8">
        <v>1.5</v>
      </c>
      <c r="H15" s="8">
        <v>20</v>
      </c>
      <c r="I15" s="86"/>
      <c r="J15" s="86"/>
    </row>
    <row r="16" spans="2:10" ht="19.5" customHeight="1" hidden="1">
      <c r="B16" s="61"/>
      <c r="C16" s="15" t="s">
        <v>38</v>
      </c>
      <c r="D16" s="60"/>
      <c r="E16" s="60">
        <f>E15-E21</f>
        <v>4.56505117707799</v>
      </c>
      <c r="F16" s="33"/>
      <c r="I16" s="86"/>
      <c r="J16" s="86"/>
    </row>
    <row r="17" spans="2:10" ht="19.5" customHeight="1" hidden="1">
      <c r="B17" s="61"/>
      <c r="C17" s="15" t="s">
        <v>28</v>
      </c>
      <c r="D17" s="100">
        <f>(E14/2)/SIN((E21+E16)*PI()/180)</f>
        <v>67.40842141734896</v>
      </c>
      <c r="E17" s="101"/>
      <c r="F17" s="33"/>
      <c r="I17" s="86"/>
      <c r="J17" s="86"/>
    </row>
    <row r="18" spans="2:10" ht="19.5" customHeight="1" hidden="1">
      <c r="B18" s="61"/>
      <c r="C18" s="15" t="s">
        <v>24</v>
      </c>
      <c r="D18" s="100">
        <f>D17*2*SIN(E21*PI()/180)</f>
        <v>120.58385003611599</v>
      </c>
      <c r="E18" s="101"/>
      <c r="F18" s="33"/>
      <c r="I18" s="86"/>
      <c r="J18" s="86"/>
    </row>
    <row r="19" spans="2:10" ht="19.5" customHeight="1">
      <c r="B19" s="61"/>
      <c r="C19" s="15" t="s">
        <v>23</v>
      </c>
      <c r="D19" s="100">
        <f>D18/E10</f>
        <v>3.0145962509029</v>
      </c>
      <c r="E19" s="101"/>
      <c r="F19" s="33"/>
      <c r="G19" s="9">
        <v>1.75</v>
      </c>
      <c r="H19" s="9">
        <v>22</v>
      </c>
      <c r="I19" s="86"/>
      <c r="J19" s="86"/>
    </row>
    <row r="20" spans="2:10" ht="19.5" customHeight="1" thickBot="1">
      <c r="B20" s="62"/>
      <c r="C20" s="15" t="s">
        <v>35</v>
      </c>
      <c r="D20" s="87">
        <v>3</v>
      </c>
      <c r="E20" s="88"/>
      <c r="F20" s="27"/>
      <c r="G20" s="8">
        <v>2</v>
      </c>
      <c r="H20" s="9">
        <v>24</v>
      </c>
      <c r="I20" s="86"/>
      <c r="J20" s="86"/>
    </row>
    <row r="21" spans="2:10" ht="19.5" customHeight="1">
      <c r="B21" s="93"/>
      <c r="C21" s="15" t="s">
        <v>10</v>
      </c>
      <c r="D21" s="22">
        <f>(180*ATAN(SIN(D12*(PI()/180))/(E10/D10+COS(D12*PI()/180))))/PI()</f>
        <v>26.56505117707799</v>
      </c>
      <c r="E21" s="23">
        <f>90-D21</f>
        <v>63.43494882292201</v>
      </c>
      <c r="F21" s="27"/>
      <c r="G21" s="9">
        <v>2.25</v>
      </c>
      <c r="H21" s="8">
        <v>25</v>
      </c>
      <c r="I21" s="86"/>
      <c r="J21" s="86"/>
    </row>
    <row r="22" spans="2:10" ht="19.5" customHeight="1">
      <c r="B22" s="93"/>
      <c r="C22" s="15" t="s">
        <v>22</v>
      </c>
      <c r="D22" s="22">
        <f>D20*D10</f>
        <v>60</v>
      </c>
      <c r="E22" s="23">
        <f>D20*E10</f>
        <v>120</v>
      </c>
      <c r="F22" s="27"/>
      <c r="G22" s="8">
        <v>2.5</v>
      </c>
      <c r="H22" s="9">
        <v>27</v>
      </c>
      <c r="I22" s="86"/>
      <c r="J22" s="86"/>
    </row>
    <row r="23" spans="2:10" ht="19.5" customHeight="1">
      <c r="B23" s="93"/>
      <c r="C23" s="14" t="s">
        <v>11</v>
      </c>
      <c r="D23" s="96">
        <f>E22/(2*SIN((E21)*PI()/180))</f>
        <v>67.08203932499369</v>
      </c>
      <c r="E23" s="97"/>
      <c r="F23" s="28"/>
      <c r="G23" s="9">
        <v>2.75</v>
      </c>
      <c r="H23" s="10">
        <v>30</v>
      </c>
      <c r="I23" s="86"/>
      <c r="J23" s="86"/>
    </row>
    <row r="24" spans="2:10" ht="19.5" customHeight="1">
      <c r="B24" s="93"/>
      <c r="C24" s="15" t="s">
        <v>13</v>
      </c>
      <c r="D24" s="22">
        <f>D21-D28</f>
        <v>23.365449876827302</v>
      </c>
      <c r="E24" s="23">
        <f>E21-E28</f>
        <v>63.43494882292201</v>
      </c>
      <c r="F24" s="27"/>
      <c r="G24" s="8">
        <v>3</v>
      </c>
      <c r="H24" s="8">
        <v>32</v>
      </c>
      <c r="I24" s="44"/>
      <c r="J24" s="36"/>
    </row>
    <row r="25" spans="2:10" ht="19.5" customHeight="1">
      <c r="B25" s="93"/>
      <c r="C25" s="15" t="s">
        <v>7</v>
      </c>
      <c r="D25" s="96">
        <f>D20</f>
        <v>3</v>
      </c>
      <c r="E25" s="97"/>
      <c r="F25" s="27"/>
      <c r="G25" s="9">
        <v>3.25</v>
      </c>
      <c r="H25" s="10">
        <v>36</v>
      </c>
      <c r="I25" s="44"/>
      <c r="J25" s="36"/>
    </row>
    <row r="26" spans="2:9" ht="19.5" customHeight="1">
      <c r="B26" s="93"/>
      <c r="C26" s="15" t="s">
        <v>8</v>
      </c>
      <c r="D26" s="96">
        <f>1.25*D20</f>
        <v>3.75</v>
      </c>
      <c r="E26" s="97"/>
      <c r="F26" s="27"/>
      <c r="G26" s="9">
        <v>3.5</v>
      </c>
      <c r="H26" s="9">
        <v>39</v>
      </c>
      <c r="I26" s="1"/>
    </row>
    <row r="27" spans="2:9" ht="19.5" customHeight="1">
      <c r="B27" s="93"/>
      <c r="C27" s="15" t="s">
        <v>2</v>
      </c>
      <c r="D27" s="96">
        <f>D26+D25</f>
        <v>6.75</v>
      </c>
      <c r="E27" s="97"/>
      <c r="F27" s="27"/>
      <c r="G27" s="9">
        <v>3.75</v>
      </c>
      <c r="H27" s="8">
        <v>40</v>
      </c>
      <c r="I27" s="1"/>
    </row>
    <row r="28" spans="2:9" ht="19.5" customHeight="1">
      <c r="B28" s="93"/>
      <c r="C28" s="15" t="s">
        <v>25</v>
      </c>
      <c r="D28" s="96">
        <f>ATAN((D26/D23))*180/PI()</f>
        <v>3.1996013002506887</v>
      </c>
      <c r="E28" s="97"/>
      <c r="F28" s="25"/>
      <c r="G28" s="8">
        <v>4</v>
      </c>
      <c r="H28" s="10">
        <v>42</v>
      </c>
      <c r="I28" s="1"/>
    </row>
    <row r="29" spans="2:9" ht="19.5" customHeight="1">
      <c r="B29" s="93"/>
      <c r="C29" s="15" t="s">
        <v>12</v>
      </c>
      <c r="D29" s="96">
        <f>ATAN(D25/D23)*180/PI()</f>
        <v>2.5606389731499144</v>
      </c>
      <c r="E29" s="97"/>
      <c r="F29" s="25"/>
      <c r="G29" s="9">
        <v>4.5</v>
      </c>
      <c r="H29" s="9">
        <v>45</v>
      </c>
      <c r="I29" s="1"/>
    </row>
    <row r="30" spans="2:9" ht="19.5" customHeight="1">
      <c r="B30" s="93"/>
      <c r="C30" s="15" t="s">
        <v>41</v>
      </c>
      <c r="D30" s="22">
        <f>D22+2*D25*COS(D21*PI()/180)</f>
        <v>65.36656314599949</v>
      </c>
      <c r="E30" s="23">
        <f>E22+2*D25*COS(E21*PI()/180)</f>
        <v>122.68328157299975</v>
      </c>
      <c r="F30" s="25"/>
      <c r="G30" s="9">
        <v>4.75</v>
      </c>
      <c r="H30" s="8">
        <v>50</v>
      </c>
      <c r="I30" s="1"/>
    </row>
    <row r="31" spans="2:9" ht="19.5" customHeight="1">
      <c r="B31" s="93"/>
      <c r="C31" s="15" t="s">
        <v>27</v>
      </c>
      <c r="D31" s="22">
        <f>D30-((2*D13*SIN(D33*PI()/180)/COS(D29*PI()/180)))</f>
        <v>43.92916494400134</v>
      </c>
      <c r="E31" s="23">
        <f>E30-((2*D13*SIN(E33*PI()/180)/COS(D29*PI()/180)))</f>
        <v>82.44848516900345</v>
      </c>
      <c r="F31" s="25"/>
      <c r="G31" s="8">
        <v>5</v>
      </c>
      <c r="H31" s="9">
        <v>55</v>
      </c>
      <c r="I31" s="1"/>
    </row>
    <row r="32" spans="2:9" ht="19.5" customHeight="1">
      <c r="B32" s="93"/>
      <c r="C32" s="15" t="s">
        <v>15</v>
      </c>
      <c r="D32" s="22">
        <f>D23*COS(D21*PI()/180)-D25*SIN(D21*PI()/180)</f>
        <v>58.65835921350012</v>
      </c>
      <c r="E32" s="23">
        <f>D23*COS(E21*PI()/180)-D25*SIN(E21*PI()/180)</f>
        <v>27.316718427000257</v>
      </c>
      <c r="F32" s="25"/>
      <c r="G32" s="9">
        <v>5.5</v>
      </c>
      <c r="H32" s="9">
        <v>60</v>
      </c>
      <c r="I32" s="1"/>
    </row>
    <row r="33" spans="2:9" ht="19.5" customHeight="1" thickBot="1">
      <c r="B33" s="93"/>
      <c r="C33" s="15" t="s">
        <v>26</v>
      </c>
      <c r="D33" s="22">
        <f>D21+D29</f>
        <v>29.125690150227904</v>
      </c>
      <c r="E33" s="23">
        <f>E21+D29</f>
        <v>65.99558779607193</v>
      </c>
      <c r="F33" s="25"/>
      <c r="G33" s="11">
        <v>6</v>
      </c>
      <c r="H33" s="53">
        <v>65</v>
      </c>
      <c r="I33" s="1"/>
    </row>
    <row r="34" spans="2:9" ht="19.5" customHeight="1" thickBot="1">
      <c r="B34" s="94"/>
      <c r="C34" s="57" t="s">
        <v>16</v>
      </c>
      <c r="D34" s="58">
        <f>(D13*COS(D33*PI()/180))/COS(D29*PI()/180)</f>
        <v>19.23739820199815</v>
      </c>
      <c r="E34" s="59">
        <f>(D13*COS(E33*PI()/180))/COS(D29*PI()/180)</f>
        <v>8.958699100999073</v>
      </c>
      <c r="F34" s="25"/>
      <c r="I34" s="1"/>
    </row>
    <row r="35" spans="2:9" ht="19.5" customHeight="1" thickBot="1">
      <c r="B35" s="83" t="s">
        <v>4</v>
      </c>
      <c r="C35" s="84"/>
      <c r="D35" s="84"/>
      <c r="E35" s="85"/>
      <c r="F35" s="25"/>
      <c r="G35" s="102"/>
      <c r="H35" s="102"/>
      <c r="I35" s="44"/>
    </row>
    <row r="36" spans="2:9" ht="19.5" customHeight="1" thickBot="1">
      <c r="B36" s="30"/>
      <c r="C36" s="30"/>
      <c r="D36" s="30"/>
      <c r="E36" s="30"/>
      <c r="F36" s="25"/>
      <c r="I36" s="36"/>
    </row>
    <row r="37" spans="2:9" ht="19.5" customHeight="1">
      <c r="B37" s="37"/>
      <c r="C37" s="29"/>
      <c r="D37" s="29"/>
      <c r="E37" s="29"/>
      <c r="F37" s="38"/>
      <c r="G37" s="39"/>
      <c r="H37" s="40"/>
      <c r="I37" s="36"/>
    </row>
    <row r="38" spans="2:9" ht="19.5" customHeight="1">
      <c r="B38" s="41"/>
      <c r="C38" s="30"/>
      <c r="D38" s="30"/>
      <c r="E38" s="30"/>
      <c r="F38" s="36"/>
      <c r="G38" s="36"/>
      <c r="H38" s="42"/>
      <c r="I38" s="36"/>
    </row>
    <row r="39" spans="2:9" ht="19.5" customHeight="1">
      <c r="B39" s="41"/>
      <c r="C39" s="30"/>
      <c r="D39" s="30"/>
      <c r="E39" s="30"/>
      <c r="F39" s="36"/>
      <c r="G39" s="36"/>
      <c r="H39" s="42"/>
      <c r="I39" s="36"/>
    </row>
    <row r="40" spans="2:9" ht="19.5" customHeight="1">
      <c r="B40" s="41"/>
      <c r="C40" s="30"/>
      <c r="D40" s="30"/>
      <c r="E40" s="30"/>
      <c r="F40" s="36"/>
      <c r="G40" s="36"/>
      <c r="H40" s="42"/>
      <c r="I40" s="36"/>
    </row>
    <row r="41" spans="2:9" ht="19.5" customHeight="1">
      <c r="B41" s="41"/>
      <c r="C41" s="30"/>
      <c r="D41" s="30"/>
      <c r="E41" s="30"/>
      <c r="F41" s="36"/>
      <c r="G41" s="36"/>
      <c r="H41" s="42"/>
      <c r="I41" s="36"/>
    </row>
    <row r="42" spans="2:9" ht="19.5" customHeight="1">
      <c r="B42" s="41"/>
      <c r="C42" s="30"/>
      <c r="D42" s="30"/>
      <c r="E42" s="30"/>
      <c r="F42" s="36"/>
      <c r="G42" s="36"/>
      <c r="H42" s="42"/>
      <c r="I42" s="36"/>
    </row>
    <row r="43" spans="2:9" ht="19.5" customHeight="1">
      <c r="B43" s="41"/>
      <c r="C43" s="30"/>
      <c r="D43" s="30"/>
      <c r="E43" s="30"/>
      <c r="F43" s="36"/>
      <c r="G43" s="36"/>
      <c r="H43" s="42"/>
      <c r="I43" s="36"/>
    </row>
    <row r="44" spans="2:9" ht="19.5" customHeight="1">
      <c r="B44" s="41"/>
      <c r="C44" s="30"/>
      <c r="D44" s="30"/>
      <c r="E44" s="30"/>
      <c r="F44" s="36"/>
      <c r="G44" s="36"/>
      <c r="H44" s="42"/>
      <c r="I44" s="36"/>
    </row>
    <row r="45" spans="2:9" ht="37.5" customHeight="1">
      <c r="B45" s="41"/>
      <c r="C45" s="30"/>
      <c r="D45" s="30"/>
      <c r="E45" s="30"/>
      <c r="F45" s="36"/>
      <c r="G45" s="36"/>
      <c r="H45" s="42"/>
      <c r="I45" s="36"/>
    </row>
    <row r="46" spans="2:9" ht="19.5" customHeight="1">
      <c r="B46" s="43"/>
      <c r="C46" s="44"/>
      <c r="D46" s="45"/>
      <c r="E46" s="36"/>
      <c r="F46" s="36"/>
      <c r="G46" s="36"/>
      <c r="H46" s="42"/>
      <c r="I46" s="36"/>
    </row>
    <row r="47" spans="2:10" ht="24.75" customHeight="1">
      <c r="B47" s="43"/>
      <c r="C47" s="44"/>
      <c r="D47" s="12"/>
      <c r="E47" s="13"/>
      <c r="F47" s="36"/>
      <c r="G47" s="36"/>
      <c r="H47" s="42"/>
      <c r="J47" s="13"/>
    </row>
    <row r="48" spans="2:9" ht="12.75">
      <c r="B48" s="43"/>
      <c r="C48" s="12" t="s">
        <v>17</v>
      </c>
      <c r="D48" s="45"/>
      <c r="E48" s="98" t="s">
        <v>18</v>
      </c>
      <c r="F48" s="98"/>
      <c r="G48" s="98"/>
      <c r="H48" s="99"/>
      <c r="I48" s="36"/>
    </row>
    <row r="49" spans="2:9" ht="13.5" thickBot="1">
      <c r="B49" s="46"/>
      <c r="C49" s="47"/>
      <c r="D49" s="48"/>
      <c r="E49" s="49"/>
      <c r="F49" s="49"/>
      <c r="G49" s="49"/>
      <c r="H49" s="50"/>
      <c r="I49" s="36"/>
    </row>
    <row r="50" spans="3:9" ht="12.75">
      <c r="C50" s="3"/>
      <c r="D50" s="3"/>
      <c r="F50" s="36"/>
      <c r="G50" s="36"/>
      <c r="H50" s="36"/>
      <c r="I50" s="36"/>
    </row>
    <row r="51" spans="3:4" ht="12.75" customHeight="1" hidden="1">
      <c r="C51" s="3"/>
      <c r="D51" s="3"/>
    </row>
    <row r="52" spans="3:4" ht="12.75" customHeight="1" hidden="1">
      <c r="C52" s="3"/>
      <c r="D52" s="3"/>
    </row>
    <row r="53" spans="3:4" ht="12.75" customHeight="1" hidden="1">
      <c r="C53" s="3"/>
      <c r="D53" s="3"/>
    </row>
    <row r="54" spans="3:4" ht="12.75" customHeight="1" hidden="1">
      <c r="C54" s="3"/>
      <c r="D54" s="3"/>
    </row>
    <row r="55" spans="3:4" ht="12.75" customHeight="1" hidden="1">
      <c r="C55" s="3"/>
      <c r="D55" s="3"/>
    </row>
    <row r="56" spans="3:4" ht="12.75" customHeight="1" hidden="1">
      <c r="C56" s="3"/>
      <c r="D56" s="3"/>
    </row>
    <row r="57" spans="3:4" ht="12.75" customHeight="1" hidden="1">
      <c r="C57" s="3"/>
      <c r="D57" s="3"/>
    </row>
    <row r="58" spans="3:4" ht="12.75" customHeight="1" hidden="1">
      <c r="C58" s="3"/>
      <c r="D58" s="3"/>
    </row>
    <row r="59" spans="3:4" ht="12.75" customHeight="1" hidden="1">
      <c r="C59" s="3"/>
      <c r="D59" s="3"/>
    </row>
    <row r="60" spans="3:4" ht="12.75" customHeight="1" hidden="1">
      <c r="C60" s="3"/>
      <c r="D60" s="3"/>
    </row>
    <row r="61" spans="3:4" ht="12.75" customHeight="1" hidden="1">
      <c r="C61" s="3"/>
      <c r="D61" s="3"/>
    </row>
    <row r="62" spans="3:4" ht="12.75" customHeight="1" hidden="1">
      <c r="C62" s="3"/>
      <c r="D62" s="3"/>
    </row>
    <row r="63" spans="3:4" ht="12.75" customHeight="1" hidden="1">
      <c r="C63" s="3"/>
      <c r="D63" s="3"/>
    </row>
    <row r="64" spans="3:4" ht="12.75" hidden="1">
      <c r="C64" s="3"/>
      <c r="D64" s="3"/>
    </row>
    <row r="65" spans="3:4" ht="12.75" hidden="1">
      <c r="C65" s="3"/>
      <c r="D65" s="3"/>
    </row>
    <row r="66" spans="3:4" ht="12.75" hidden="1">
      <c r="C66" s="3"/>
      <c r="D66" s="3"/>
    </row>
    <row r="67" spans="3:4" ht="12.75" hidden="1">
      <c r="C67" s="3"/>
      <c r="D67" s="3"/>
    </row>
    <row r="68" spans="3:4" ht="12.75" hidden="1">
      <c r="C68" s="3"/>
      <c r="D68" s="3"/>
    </row>
    <row r="69" spans="3:4" ht="12.75" hidden="1">
      <c r="C69" s="3"/>
      <c r="D69" s="3"/>
    </row>
    <row r="70" spans="3:4" ht="12.75" hidden="1">
      <c r="C70" s="3"/>
      <c r="D70" s="3"/>
    </row>
    <row r="71" spans="3:4" ht="12.75" hidden="1">
      <c r="C71" s="3"/>
      <c r="D71" s="3"/>
    </row>
    <row r="72" spans="3:4" ht="12.75" hidden="1">
      <c r="C72" s="3"/>
      <c r="D72" s="3"/>
    </row>
    <row r="73" spans="3:4" ht="12.75" hidden="1">
      <c r="C73" s="3"/>
      <c r="D73" s="3"/>
    </row>
    <row r="74" spans="3:4" ht="12.75" hidden="1">
      <c r="C74" s="3"/>
      <c r="D74" s="3"/>
    </row>
    <row r="75" spans="3:4" ht="12.75" hidden="1">
      <c r="C75" s="3"/>
      <c r="D75" s="3"/>
    </row>
    <row r="76" spans="3:4" ht="12.75" hidden="1">
      <c r="C76" s="3"/>
      <c r="D76" s="3"/>
    </row>
    <row r="77" spans="3:4" ht="12.75" hidden="1">
      <c r="C77" s="3"/>
      <c r="D77" s="3"/>
    </row>
    <row r="78" spans="3:4" ht="12.75" hidden="1">
      <c r="C78" s="3"/>
      <c r="D78" s="3"/>
    </row>
    <row r="79" spans="3:4" ht="12.75" hidden="1">
      <c r="C79" s="3"/>
      <c r="D79" s="3"/>
    </row>
    <row r="80" spans="3:4" ht="12.75" hidden="1">
      <c r="C80" s="3"/>
      <c r="D80" s="3"/>
    </row>
    <row r="81" spans="3:4" ht="12.75" hidden="1">
      <c r="C81" s="3"/>
      <c r="D81" s="3"/>
    </row>
    <row r="82" spans="3:4" ht="12.75" hidden="1">
      <c r="C82" s="3"/>
      <c r="D82" s="3"/>
    </row>
    <row r="83" spans="3:4" ht="12.75" hidden="1">
      <c r="C83" s="3"/>
      <c r="D83" s="3"/>
    </row>
    <row r="84" spans="3:4" ht="12.75" hidden="1">
      <c r="C84" s="3"/>
      <c r="D84" s="3"/>
    </row>
    <row r="85" spans="3:4" ht="12.75" hidden="1">
      <c r="C85" s="3"/>
      <c r="D85" s="3"/>
    </row>
    <row r="86" spans="3:4" ht="12.75" hidden="1">
      <c r="C86" s="3"/>
      <c r="D86" s="3"/>
    </row>
    <row r="87" spans="3:4" ht="12.75" hidden="1">
      <c r="C87" s="3"/>
      <c r="D87" s="3"/>
    </row>
    <row r="88" spans="3:4" ht="12.75" hidden="1">
      <c r="C88" s="3"/>
      <c r="D88" s="3"/>
    </row>
    <row r="89" spans="3:4" ht="12.75" hidden="1">
      <c r="C89" s="3"/>
      <c r="D89" s="3"/>
    </row>
    <row r="90" spans="3:4" ht="12.75" hidden="1">
      <c r="C90" s="3"/>
      <c r="D90" s="3"/>
    </row>
    <row r="91" spans="3:4" ht="12.75" hidden="1">
      <c r="C91" s="3"/>
      <c r="D91" s="3"/>
    </row>
    <row r="92" spans="3:4" ht="12.75" hidden="1">
      <c r="C92" s="3"/>
      <c r="D92" s="3"/>
    </row>
    <row r="93" spans="3:4" ht="12.75" hidden="1">
      <c r="C93" s="3"/>
      <c r="D93" s="3"/>
    </row>
    <row r="94" spans="3:4" ht="12.75" hidden="1">
      <c r="C94" s="3"/>
      <c r="D94" s="3"/>
    </row>
    <row r="95" spans="3:4" ht="12.75" hidden="1">
      <c r="C95" s="3"/>
      <c r="D95" s="3"/>
    </row>
    <row r="96" spans="3:4" ht="12.75" hidden="1">
      <c r="C96" s="3"/>
      <c r="D96" s="3"/>
    </row>
    <row r="97" spans="3:4" ht="12.75" hidden="1">
      <c r="C97" s="3"/>
      <c r="D97" s="3"/>
    </row>
    <row r="98" ht="12.75"/>
    <row r="99" ht="12.75"/>
    <row r="100" ht="12.75"/>
    <row r="101" ht="12.75" customHeight="1"/>
    <row r="102" ht="12.75" customHeight="1"/>
    <row r="103" ht="12.75" customHeight="1"/>
  </sheetData>
  <sheetProtection password="FA84" sheet="1" selectLockedCells="1"/>
  <mergeCells count="23">
    <mergeCell ref="B35:E35"/>
    <mergeCell ref="E48:H48"/>
    <mergeCell ref="D25:E25"/>
    <mergeCell ref="D26:E26"/>
    <mergeCell ref="D28:E28"/>
    <mergeCell ref="D29:E29"/>
    <mergeCell ref="D17:E17"/>
    <mergeCell ref="D18:E18"/>
    <mergeCell ref="D19:E19"/>
    <mergeCell ref="D20:E20"/>
    <mergeCell ref="B21:B34"/>
    <mergeCell ref="D23:E23"/>
    <mergeCell ref="D27:E27"/>
    <mergeCell ref="B2:E3"/>
    <mergeCell ref="G2:H3"/>
    <mergeCell ref="B4:E7"/>
    <mergeCell ref="I4:J8"/>
    <mergeCell ref="B8:E8"/>
    <mergeCell ref="B9:B12"/>
    <mergeCell ref="I10:J23"/>
    <mergeCell ref="D11:E11"/>
    <mergeCell ref="D12:E12"/>
    <mergeCell ref="D13:E13"/>
  </mergeCells>
  <printOptions/>
  <pageMargins left="0.75" right="0.75" top="1" bottom="1" header="0.5" footer="0.5"/>
  <pageSetup fitToHeight="1" fitToWidth="1" horizontalDpi="600" verticalDpi="600" orientation="portrait" paperSize="9" scale="75" r:id="rId2"/>
  <ignoredErrors>
    <ignoredError sqref="E16"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2:J97"/>
  <sheetViews>
    <sheetView showGridLines="0" zoomScalePageLayoutView="0" workbookViewId="0" topLeftCell="A1">
      <selection activeCell="D10" sqref="D10"/>
    </sheetView>
  </sheetViews>
  <sheetFormatPr defaultColWidth="0" defaultRowHeight="12.75" customHeight="1" zeroHeight="1"/>
  <cols>
    <col min="1" max="1" width="4.875" style="3" customWidth="1"/>
    <col min="2" max="2" width="5.625" style="3" customWidth="1"/>
    <col min="3" max="3" width="42.125" style="1" customWidth="1"/>
    <col min="4" max="4" width="14.625" style="2" customWidth="1"/>
    <col min="5" max="5" width="15.125" style="3" customWidth="1"/>
    <col min="6" max="6" width="7.875" style="3" customWidth="1"/>
    <col min="7" max="8" width="15.125" style="3" customWidth="1"/>
    <col min="9" max="9" width="4.125" style="3" customWidth="1"/>
    <col min="10" max="10" width="3.375" style="3" customWidth="1"/>
    <col min="11" max="11" width="6.25390625" style="3" hidden="1" customWidth="1"/>
    <col min="12" max="16384" width="0" style="3" hidden="1" customWidth="1"/>
  </cols>
  <sheetData>
    <row r="1" ht="19.5" customHeight="1" thickBot="1"/>
    <row r="2" spans="2:10" ht="19.5" customHeight="1">
      <c r="B2" s="63" t="s">
        <v>43</v>
      </c>
      <c r="C2" s="64"/>
      <c r="D2" s="64"/>
      <c r="E2" s="65"/>
      <c r="G2" s="69" t="s">
        <v>5</v>
      </c>
      <c r="H2" s="70"/>
      <c r="I2" s="44"/>
      <c r="J2" s="36"/>
    </row>
    <row r="3" spans="2:10" ht="19.5" customHeight="1" thickBot="1">
      <c r="B3" s="66"/>
      <c r="C3" s="67"/>
      <c r="D3" s="67"/>
      <c r="E3" s="68"/>
      <c r="G3" s="71"/>
      <c r="H3" s="72"/>
      <c r="I3" s="44"/>
      <c r="J3" s="36"/>
    </row>
    <row r="4" spans="2:10" ht="19.5" customHeight="1" thickBot="1">
      <c r="B4" s="73" t="s">
        <v>19</v>
      </c>
      <c r="C4" s="74"/>
      <c r="D4" s="74"/>
      <c r="E4" s="75"/>
      <c r="F4" s="26"/>
      <c r="G4" s="4" t="s">
        <v>6</v>
      </c>
      <c r="H4" s="5" t="s">
        <v>6</v>
      </c>
      <c r="I4" s="82"/>
      <c r="J4" s="82"/>
    </row>
    <row r="5" spans="2:10" ht="19.5" customHeight="1">
      <c r="B5" s="76"/>
      <c r="C5" s="77"/>
      <c r="D5" s="77"/>
      <c r="E5" s="78"/>
      <c r="F5" s="26"/>
      <c r="G5" s="6">
        <v>0.2</v>
      </c>
      <c r="H5" s="7">
        <v>6.5</v>
      </c>
      <c r="I5" s="82"/>
      <c r="J5" s="82"/>
    </row>
    <row r="6" spans="2:10" ht="19.5" customHeight="1">
      <c r="B6" s="76"/>
      <c r="C6" s="77"/>
      <c r="D6" s="77"/>
      <c r="E6" s="78"/>
      <c r="F6" s="26"/>
      <c r="G6" s="8">
        <v>0.3</v>
      </c>
      <c r="H6" s="9">
        <v>7</v>
      </c>
      <c r="I6" s="82"/>
      <c r="J6" s="82"/>
    </row>
    <row r="7" spans="2:10" ht="19.5" customHeight="1" thickBot="1">
      <c r="B7" s="79"/>
      <c r="C7" s="80"/>
      <c r="D7" s="80"/>
      <c r="E7" s="81"/>
      <c r="F7" s="26"/>
      <c r="G7" s="8">
        <v>0.4</v>
      </c>
      <c r="H7" s="8">
        <v>8</v>
      </c>
      <c r="I7" s="82"/>
      <c r="J7" s="82"/>
    </row>
    <row r="8" spans="2:10" ht="19.5" customHeight="1" thickBot="1">
      <c r="B8" s="83" t="s">
        <v>36</v>
      </c>
      <c r="C8" s="84"/>
      <c r="D8" s="84"/>
      <c r="E8" s="85"/>
      <c r="F8" s="19"/>
      <c r="G8" s="8">
        <v>0.5</v>
      </c>
      <c r="H8" s="9">
        <v>9</v>
      </c>
      <c r="I8" s="82"/>
      <c r="J8" s="82"/>
    </row>
    <row r="9" spans="2:10" ht="19.5" customHeight="1">
      <c r="B9" s="95" t="s">
        <v>3</v>
      </c>
      <c r="C9" s="24"/>
      <c r="D9" s="16" t="s">
        <v>0</v>
      </c>
      <c r="E9" s="17" t="s">
        <v>1</v>
      </c>
      <c r="F9" s="19"/>
      <c r="G9" s="8">
        <v>0.6</v>
      </c>
      <c r="H9" s="8">
        <v>10</v>
      </c>
      <c r="I9" s="51"/>
      <c r="J9" s="13"/>
    </row>
    <row r="10" spans="2:10" ht="19.5" customHeight="1">
      <c r="B10" s="93"/>
      <c r="C10" s="15" t="s">
        <v>40</v>
      </c>
      <c r="D10" s="20">
        <v>20</v>
      </c>
      <c r="E10" s="21">
        <v>40</v>
      </c>
      <c r="F10" s="31"/>
      <c r="G10" s="9">
        <v>0.7</v>
      </c>
      <c r="H10" s="9">
        <v>11</v>
      </c>
      <c r="I10" s="86"/>
      <c r="J10" s="86"/>
    </row>
    <row r="11" spans="2:10" ht="19.5" customHeight="1">
      <c r="B11" s="93"/>
      <c r="C11" s="15" t="s">
        <v>33</v>
      </c>
      <c r="D11" s="87">
        <v>20</v>
      </c>
      <c r="E11" s="88"/>
      <c r="F11" s="32"/>
      <c r="G11" s="8">
        <v>0.8</v>
      </c>
      <c r="H11" s="8">
        <v>12</v>
      </c>
      <c r="I11" s="86"/>
      <c r="J11" s="86"/>
    </row>
    <row r="12" spans="2:10" ht="19.5" customHeight="1">
      <c r="B12" s="93"/>
      <c r="C12" s="15" t="s">
        <v>9</v>
      </c>
      <c r="D12" s="89">
        <v>90</v>
      </c>
      <c r="E12" s="90"/>
      <c r="F12" s="27"/>
      <c r="G12" s="9">
        <v>0.9</v>
      </c>
      <c r="H12" s="9">
        <v>14</v>
      </c>
      <c r="I12" s="86"/>
      <c r="J12" s="86"/>
    </row>
    <row r="13" spans="2:10" ht="19.5" customHeight="1">
      <c r="B13" s="52"/>
      <c r="C13" s="57" t="s">
        <v>14</v>
      </c>
      <c r="D13" s="91">
        <v>22</v>
      </c>
      <c r="E13" s="92"/>
      <c r="F13" s="27"/>
      <c r="G13" s="8">
        <v>1</v>
      </c>
      <c r="H13" s="8">
        <v>16</v>
      </c>
      <c r="I13" s="86"/>
      <c r="J13" s="86"/>
    </row>
    <row r="14" spans="2:10" ht="19.5" customHeight="1">
      <c r="B14" s="61"/>
      <c r="C14" s="15" t="s">
        <v>39</v>
      </c>
      <c r="D14" s="34">
        <v>64</v>
      </c>
      <c r="E14" s="35">
        <v>125</v>
      </c>
      <c r="F14" s="25"/>
      <c r="G14" s="8">
        <v>1.25</v>
      </c>
      <c r="H14" s="9">
        <v>18</v>
      </c>
      <c r="I14" s="86"/>
      <c r="J14" s="86"/>
    </row>
    <row r="15" spans="2:10" ht="19.5" customHeight="1">
      <c r="B15" s="61"/>
      <c r="C15" s="15" t="s">
        <v>37</v>
      </c>
      <c r="D15" s="60"/>
      <c r="E15" s="54">
        <v>68</v>
      </c>
      <c r="F15" s="25"/>
      <c r="G15" s="8">
        <v>1.5</v>
      </c>
      <c r="H15" s="8">
        <v>20</v>
      </c>
      <c r="I15" s="86"/>
      <c r="J15" s="86"/>
    </row>
    <row r="16" spans="2:10" ht="19.5" customHeight="1" hidden="1">
      <c r="B16" s="61"/>
      <c r="C16" s="15" t="s">
        <v>38</v>
      </c>
      <c r="D16" s="60"/>
      <c r="E16" s="60">
        <f>E15-E21</f>
        <v>4.56505117707799</v>
      </c>
      <c r="F16" s="33"/>
      <c r="I16" s="86"/>
      <c r="J16" s="86"/>
    </row>
    <row r="17" spans="2:10" ht="19.5" customHeight="1" hidden="1">
      <c r="B17" s="61"/>
      <c r="C17" s="15" t="s">
        <v>28</v>
      </c>
      <c r="D17" s="100">
        <f>(E14/2)/SIN((E21+E16)*PI()/180)</f>
        <v>67.40842141734896</v>
      </c>
      <c r="E17" s="101"/>
      <c r="F17" s="33"/>
      <c r="I17" s="86"/>
      <c r="J17" s="86"/>
    </row>
    <row r="18" spans="2:10" ht="19.5" customHeight="1" hidden="1">
      <c r="B18" s="61"/>
      <c r="C18" s="15" t="s">
        <v>24</v>
      </c>
      <c r="D18" s="100">
        <f>D17*2*SIN(E21*PI()/180)</f>
        <v>120.58385003611599</v>
      </c>
      <c r="E18" s="101"/>
      <c r="F18" s="33"/>
      <c r="I18" s="86"/>
      <c r="J18" s="86"/>
    </row>
    <row r="19" spans="2:10" ht="19.5" customHeight="1">
      <c r="B19" s="61"/>
      <c r="C19" s="15" t="s">
        <v>23</v>
      </c>
      <c r="D19" s="100">
        <f>D18/E10</f>
        <v>3.0145962509029</v>
      </c>
      <c r="E19" s="101"/>
      <c r="F19" s="33"/>
      <c r="G19" s="9">
        <v>1.75</v>
      </c>
      <c r="H19" s="9">
        <v>22</v>
      </c>
      <c r="I19" s="86"/>
      <c r="J19" s="86"/>
    </row>
    <row r="20" spans="2:10" ht="19.5" customHeight="1" thickBot="1">
      <c r="B20" s="62"/>
      <c r="C20" s="15" t="s">
        <v>35</v>
      </c>
      <c r="D20" s="87">
        <v>3</v>
      </c>
      <c r="E20" s="88"/>
      <c r="F20" s="27"/>
      <c r="G20" s="8">
        <v>2</v>
      </c>
      <c r="H20" s="9">
        <v>24</v>
      </c>
      <c r="I20" s="86"/>
      <c r="J20" s="86"/>
    </row>
    <row r="21" spans="2:10" ht="19.5" customHeight="1">
      <c r="B21" s="93"/>
      <c r="C21" s="15" t="s">
        <v>10</v>
      </c>
      <c r="D21" s="22">
        <f>(180*ATAN(SIN(D12*(PI()/180))/(E10/D10+COS(D12*PI()/180))))/PI()</f>
        <v>26.56505117707799</v>
      </c>
      <c r="E21" s="23">
        <f>90-D21</f>
        <v>63.43494882292201</v>
      </c>
      <c r="F21" s="27"/>
      <c r="G21" s="9">
        <v>2.25</v>
      </c>
      <c r="H21" s="8">
        <v>25</v>
      </c>
      <c r="I21" s="86"/>
      <c r="J21" s="86"/>
    </row>
    <row r="22" spans="2:10" ht="19.5" customHeight="1">
      <c r="B22" s="93"/>
      <c r="C22" s="15" t="s">
        <v>22</v>
      </c>
      <c r="D22" s="22">
        <f>D20*D10</f>
        <v>60</v>
      </c>
      <c r="E22" s="23">
        <f>D20*E10</f>
        <v>120</v>
      </c>
      <c r="F22" s="27"/>
      <c r="G22" s="8">
        <v>2.5</v>
      </c>
      <c r="H22" s="9">
        <v>27</v>
      </c>
      <c r="I22" s="86"/>
      <c r="J22" s="86"/>
    </row>
    <row r="23" spans="2:10" ht="19.5" customHeight="1">
      <c r="B23" s="93"/>
      <c r="C23" s="14" t="s">
        <v>11</v>
      </c>
      <c r="D23" s="96">
        <f>E22/(2*SIN((E21)*PI()/180))</f>
        <v>67.08203932499369</v>
      </c>
      <c r="E23" s="97"/>
      <c r="F23" s="28"/>
      <c r="G23" s="9">
        <v>2.75</v>
      </c>
      <c r="H23" s="10">
        <v>30</v>
      </c>
      <c r="I23" s="86"/>
      <c r="J23" s="86"/>
    </row>
    <row r="24" spans="2:10" ht="19.5" customHeight="1">
      <c r="B24" s="93"/>
      <c r="C24" s="15" t="s">
        <v>13</v>
      </c>
      <c r="D24" s="22">
        <f>D21-D28</f>
        <v>24.406016700048422</v>
      </c>
      <c r="E24" s="23">
        <f>E21-E28</f>
        <v>59.513010618243634</v>
      </c>
      <c r="F24" s="27"/>
      <c r="G24" s="8">
        <v>3</v>
      </c>
      <c r="H24" s="8">
        <v>32</v>
      </c>
      <c r="I24" s="44"/>
      <c r="J24" s="36"/>
    </row>
    <row r="25" spans="2:10" ht="19.5" customHeight="1">
      <c r="B25" s="93"/>
      <c r="C25" s="15" t="s">
        <v>7</v>
      </c>
      <c r="D25" s="22">
        <f>2*D20-E25</f>
        <v>4.035</v>
      </c>
      <c r="E25" s="23">
        <f>0.54*D20+(0.46*D20/((E10*COS(D21*PI()/180)/(D10*COS(E21*PI()/180)))))</f>
        <v>1.9650000000000003</v>
      </c>
      <c r="F25" s="27"/>
      <c r="G25" s="9">
        <v>3.25</v>
      </c>
      <c r="H25" s="10">
        <v>36</v>
      </c>
      <c r="I25" s="44"/>
      <c r="J25" s="36"/>
    </row>
    <row r="26" spans="2:9" ht="19.5" customHeight="1">
      <c r="B26" s="93"/>
      <c r="C26" s="15" t="s">
        <v>8</v>
      </c>
      <c r="D26" s="22">
        <f>2.188*D20-D25</f>
        <v>2.529</v>
      </c>
      <c r="E26" s="23">
        <f>2.188*D20-E25</f>
        <v>4.599</v>
      </c>
      <c r="F26" s="27"/>
      <c r="G26" s="9">
        <v>3.5</v>
      </c>
      <c r="H26" s="9">
        <v>39</v>
      </c>
      <c r="I26" s="1"/>
    </row>
    <row r="27" spans="2:9" ht="19.5" customHeight="1">
      <c r="B27" s="93"/>
      <c r="C27" s="15" t="s">
        <v>2</v>
      </c>
      <c r="D27" s="96">
        <f>D26+D25</f>
        <v>6.564</v>
      </c>
      <c r="E27" s="97"/>
      <c r="F27" s="27"/>
      <c r="G27" s="9">
        <v>3.75</v>
      </c>
      <c r="H27" s="8">
        <v>40</v>
      </c>
      <c r="I27" s="1"/>
    </row>
    <row r="28" spans="2:9" ht="19.5" customHeight="1">
      <c r="B28" s="93"/>
      <c r="C28" s="15" t="s">
        <v>25</v>
      </c>
      <c r="D28" s="22">
        <f>ATAN((D26/D23))*180/PI()</f>
        <v>2.1590344770295684</v>
      </c>
      <c r="E28" s="23">
        <f>ATAN(E26/D23)*180/PI()</f>
        <v>3.9219382046783755</v>
      </c>
      <c r="F28" s="25"/>
      <c r="G28" s="8">
        <v>4</v>
      </c>
      <c r="H28" s="10">
        <v>42</v>
      </c>
      <c r="I28" s="1"/>
    </row>
    <row r="29" spans="2:9" ht="19.5" customHeight="1">
      <c r="B29" s="93"/>
      <c r="C29" s="15" t="s">
        <v>12</v>
      </c>
      <c r="D29" s="22">
        <f>E28</f>
        <v>3.9219382046783755</v>
      </c>
      <c r="E29" s="23">
        <f>D28</f>
        <v>2.1590344770295684</v>
      </c>
      <c r="F29" s="25"/>
      <c r="G29" s="9">
        <v>4.5</v>
      </c>
      <c r="H29" s="9">
        <v>45</v>
      </c>
      <c r="I29" s="1"/>
    </row>
    <row r="30" spans="2:9" ht="19.5" customHeight="1">
      <c r="B30" s="93"/>
      <c r="C30" s="15" t="s">
        <v>41</v>
      </c>
      <c r="D30" s="22">
        <f>D22+2*D25*COS(D21*PI()/180)</f>
        <v>67.21802743136932</v>
      </c>
      <c r="E30" s="23">
        <f>E22+2*E25*COS(E21*PI()/180)</f>
        <v>121.75754943031484</v>
      </c>
      <c r="F30" s="25"/>
      <c r="G30" s="9">
        <v>4.75</v>
      </c>
      <c r="H30" s="8">
        <v>50</v>
      </c>
      <c r="I30" s="1"/>
    </row>
    <row r="31" spans="2:9" ht="19.5" customHeight="1">
      <c r="B31" s="93"/>
      <c r="C31" s="15" t="s">
        <v>27</v>
      </c>
      <c r="D31" s="22">
        <f>D30-((2*D13*SIN(D33*PI()/180)/COS(D29*PI()/180)))</f>
        <v>44.84254922937117</v>
      </c>
      <c r="E31" s="23">
        <f>E30-((2*D13*SIN(E33*PI()/180)/COS(E29*PI()/180)))</f>
        <v>81.66091302631855</v>
      </c>
      <c r="F31" s="25"/>
      <c r="G31" s="8">
        <v>5</v>
      </c>
      <c r="H31" s="9">
        <v>55</v>
      </c>
      <c r="I31" s="1"/>
    </row>
    <row r="32" spans="2:9" ht="19.5" customHeight="1">
      <c r="B32" s="93"/>
      <c r="C32" s="15" t="s">
        <v>15</v>
      </c>
      <c r="D32" s="22">
        <f>D23*COS(D21*PI()/180)-D25*SIN(D21*PI()/180)</f>
        <v>58.19549314215766</v>
      </c>
      <c r="E32" s="23">
        <f>D23*COS(E21*PI()/180)-E25*SIN(E21*PI()/180)</f>
        <v>28.242450569685168</v>
      </c>
      <c r="F32" s="25"/>
      <c r="G32" s="9">
        <v>5.5</v>
      </c>
      <c r="H32" s="9">
        <v>60</v>
      </c>
      <c r="I32" s="1"/>
    </row>
    <row r="33" spans="2:9" ht="19.5" customHeight="1" thickBot="1">
      <c r="B33" s="93"/>
      <c r="C33" s="15" t="s">
        <v>26</v>
      </c>
      <c r="D33" s="22">
        <f>D21+D29</f>
        <v>30.486989381756366</v>
      </c>
      <c r="E33" s="23">
        <f>E21+E29</f>
        <v>65.59398329995157</v>
      </c>
      <c r="F33" s="25"/>
      <c r="G33" s="11">
        <v>6</v>
      </c>
      <c r="H33" s="53">
        <v>65</v>
      </c>
      <c r="I33" s="1"/>
    </row>
    <row r="34" spans="2:9" ht="19.5" customHeight="1" thickBot="1">
      <c r="B34" s="94"/>
      <c r="C34" s="57" t="s">
        <v>16</v>
      </c>
      <c r="D34" s="58">
        <f>(D13*COS(D33*PI()/180))/COS(D29*PI()/180)</f>
        <v>19.00287820199815</v>
      </c>
      <c r="E34" s="59">
        <f>(D13*COS(E33*PI()/180))/COS(E29*PI()/180)</f>
        <v>9.096859100999076</v>
      </c>
      <c r="F34" s="25"/>
      <c r="I34" s="1"/>
    </row>
    <row r="35" spans="2:9" ht="19.5" customHeight="1" thickBot="1">
      <c r="B35" s="83" t="s">
        <v>4</v>
      </c>
      <c r="C35" s="84"/>
      <c r="D35" s="84"/>
      <c r="E35" s="85"/>
      <c r="F35" s="25"/>
      <c r="G35" s="102"/>
      <c r="H35" s="102"/>
      <c r="I35" s="44"/>
    </row>
    <row r="36" spans="2:9" ht="19.5" customHeight="1" thickBot="1">
      <c r="B36" s="30"/>
      <c r="C36" s="30"/>
      <c r="D36" s="30"/>
      <c r="E36" s="30"/>
      <c r="F36" s="25"/>
      <c r="I36" s="36"/>
    </row>
    <row r="37" spans="2:9" ht="19.5" customHeight="1">
      <c r="B37" s="37"/>
      <c r="C37" s="29"/>
      <c r="D37" s="29"/>
      <c r="E37" s="29"/>
      <c r="F37" s="38"/>
      <c r="G37" s="39"/>
      <c r="H37" s="40"/>
      <c r="I37" s="36"/>
    </row>
    <row r="38" spans="2:9" ht="19.5" customHeight="1">
      <c r="B38" s="41"/>
      <c r="C38" s="30"/>
      <c r="D38" s="30"/>
      <c r="E38" s="30"/>
      <c r="F38" s="36"/>
      <c r="G38" s="36"/>
      <c r="H38" s="42"/>
      <c r="I38" s="36"/>
    </row>
    <row r="39" spans="2:9" ht="19.5" customHeight="1">
      <c r="B39" s="41"/>
      <c r="C39" s="30"/>
      <c r="D39" s="30"/>
      <c r="E39" s="30"/>
      <c r="F39" s="36"/>
      <c r="G39" s="36"/>
      <c r="H39" s="42"/>
      <c r="I39" s="36"/>
    </row>
    <row r="40" spans="2:9" ht="19.5" customHeight="1">
      <c r="B40" s="41"/>
      <c r="C40" s="30"/>
      <c r="D40" s="30"/>
      <c r="E40" s="30"/>
      <c r="F40" s="36"/>
      <c r="G40" s="36"/>
      <c r="H40" s="42"/>
      <c r="I40" s="36"/>
    </row>
    <row r="41" spans="2:9" ht="19.5" customHeight="1">
      <c r="B41" s="41"/>
      <c r="C41" s="30"/>
      <c r="D41" s="30"/>
      <c r="E41" s="30"/>
      <c r="F41" s="36"/>
      <c r="G41" s="36"/>
      <c r="H41" s="42"/>
      <c r="I41" s="36"/>
    </row>
    <row r="42" spans="2:9" ht="19.5" customHeight="1">
      <c r="B42" s="41"/>
      <c r="C42" s="30"/>
      <c r="D42" s="30"/>
      <c r="E42" s="30"/>
      <c r="F42" s="36"/>
      <c r="G42" s="36"/>
      <c r="H42" s="42"/>
      <c r="I42" s="36"/>
    </row>
    <row r="43" spans="2:9" ht="19.5" customHeight="1">
      <c r="B43" s="41"/>
      <c r="C43" s="30"/>
      <c r="D43" s="30"/>
      <c r="E43" s="30"/>
      <c r="F43" s="36"/>
      <c r="G43" s="36"/>
      <c r="H43" s="42"/>
      <c r="I43" s="36"/>
    </row>
    <row r="44" spans="2:9" ht="19.5" customHeight="1">
      <c r="B44" s="41"/>
      <c r="C44" s="30"/>
      <c r="D44" s="30"/>
      <c r="E44" s="30"/>
      <c r="F44" s="36"/>
      <c r="G44" s="36"/>
      <c r="H44" s="42"/>
      <c r="I44" s="36"/>
    </row>
    <row r="45" spans="2:9" ht="37.5" customHeight="1">
      <c r="B45" s="41"/>
      <c r="C45" s="30"/>
      <c r="D45" s="30"/>
      <c r="E45" s="30"/>
      <c r="F45" s="36"/>
      <c r="G45" s="36"/>
      <c r="H45" s="42"/>
      <c r="I45" s="36"/>
    </row>
    <row r="46" spans="2:9" ht="19.5" customHeight="1">
      <c r="B46" s="43"/>
      <c r="C46" s="44"/>
      <c r="D46" s="45"/>
      <c r="E46" s="36"/>
      <c r="F46" s="36"/>
      <c r="G46" s="36"/>
      <c r="H46" s="42"/>
      <c r="I46" s="36"/>
    </row>
    <row r="47" spans="2:10" ht="24.75" customHeight="1">
      <c r="B47" s="43"/>
      <c r="C47" s="44"/>
      <c r="D47" s="12"/>
      <c r="E47" s="13"/>
      <c r="F47" s="36"/>
      <c r="G47" s="36"/>
      <c r="H47" s="42"/>
      <c r="J47" s="13"/>
    </row>
    <row r="48" spans="2:9" ht="12.75">
      <c r="B48" s="43"/>
      <c r="C48" s="12" t="s">
        <v>17</v>
      </c>
      <c r="D48" s="45"/>
      <c r="E48" s="98" t="s">
        <v>18</v>
      </c>
      <c r="F48" s="98"/>
      <c r="G48" s="98"/>
      <c r="H48" s="99"/>
      <c r="I48" s="36"/>
    </row>
    <row r="49" spans="2:9" ht="13.5" thickBot="1">
      <c r="B49" s="46"/>
      <c r="C49" s="47"/>
      <c r="D49" s="48"/>
      <c r="E49" s="49"/>
      <c r="F49" s="49"/>
      <c r="G49" s="49"/>
      <c r="H49" s="50"/>
      <c r="I49" s="36"/>
    </row>
    <row r="50" spans="3:9" ht="12.75">
      <c r="C50" s="3"/>
      <c r="D50" s="3"/>
      <c r="F50" s="36"/>
      <c r="G50" s="36"/>
      <c r="H50" s="36"/>
      <c r="I50" s="36"/>
    </row>
    <row r="51" spans="3:4" ht="12.75" customHeight="1" hidden="1">
      <c r="C51" s="3"/>
      <c r="D51" s="3"/>
    </row>
    <row r="52" spans="3:4" ht="12.75" customHeight="1" hidden="1">
      <c r="C52" s="3"/>
      <c r="D52" s="3"/>
    </row>
    <row r="53" spans="3:4" ht="12.75" customHeight="1" hidden="1">
      <c r="C53" s="3"/>
      <c r="D53" s="3"/>
    </row>
    <row r="54" spans="3:4" ht="12.75" customHeight="1" hidden="1">
      <c r="C54" s="3"/>
      <c r="D54" s="3"/>
    </row>
    <row r="55" spans="3:4" ht="12.75" customHeight="1" hidden="1">
      <c r="C55" s="3"/>
      <c r="D55" s="3"/>
    </row>
    <row r="56" spans="3:4" ht="12.75" customHeight="1" hidden="1">
      <c r="C56" s="3"/>
      <c r="D56" s="3"/>
    </row>
    <row r="57" spans="3:4" ht="12.75" customHeight="1" hidden="1">
      <c r="C57" s="3"/>
      <c r="D57" s="3"/>
    </row>
    <row r="58" spans="3:4" ht="12.75" customHeight="1" hidden="1">
      <c r="C58" s="3"/>
      <c r="D58" s="3"/>
    </row>
    <row r="59" spans="3:4" ht="12.75" customHeight="1" hidden="1">
      <c r="C59" s="3"/>
      <c r="D59" s="3"/>
    </row>
    <row r="60" spans="3:4" ht="12.75" customHeight="1" hidden="1">
      <c r="C60" s="3"/>
      <c r="D60" s="3"/>
    </row>
    <row r="61" spans="3:4" ht="12.75" customHeight="1" hidden="1">
      <c r="C61" s="3"/>
      <c r="D61" s="3"/>
    </row>
    <row r="62" spans="3:4" ht="12.75" customHeight="1" hidden="1">
      <c r="C62" s="3"/>
      <c r="D62" s="3"/>
    </row>
    <row r="63" spans="3:4" ht="12.75" customHeight="1" hidden="1">
      <c r="C63" s="3"/>
      <c r="D63" s="3"/>
    </row>
    <row r="64" spans="3:4" ht="12.75" hidden="1">
      <c r="C64" s="3"/>
      <c r="D64" s="3"/>
    </row>
    <row r="65" spans="3:4" ht="12.75" hidden="1">
      <c r="C65" s="3"/>
      <c r="D65" s="3"/>
    </row>
    <row r="66" spans="3:4" ht="12.75" hidden="1">
      <c r="C66" s="3"/>
      <c r="D66" s="3"/>
    </row>
    <row r="67" spans="3:4" ht="12.75" hidden="1">
      <c r="C67" s="3"/>
      <c r="D67" s="3"/>
    </row>
    <row r="68" spans="3:4" ht="12.75" hidden="1">
      <c r="C68" s="3"/>
      <c r="D68" s="3"/>
    </row>
    <row r="69" spans="3:4" ht="12.75" hidden="1">
      <c r="C69" s="3"/>
      <c r="D69" s="3"/>
    </row>
    <row r="70" spans="3:4" ht="12.75" hidden="1">
      <c r="C70" s="3"/>
      <c r="D70" s="3"/>
    </row>
    <row r="71" spans="3:4" ht="12.75" hidden="1">
      <c r="C71" s="3"/>
      <c r="D71" s="3"/>
    </row>
    <row r="72" spans="3:4" ht="12.75" hidden="1">
      <c r="C72" s="3"/>
      <c r="D72" s="3"/>
    </row>
    <row r="73" spans="3:4" ht="12.75" hidden="1">
      <c r="C73" s="3"/>
      <c r="D73" s="3"/>
    </row>
    <row r="74" spans="3:4" ht="12.75" hidden="1">
      <c r="C74" s="3"/>
      <c r="D74" s="3"/>
    </row>
    <row r="75" spans="3:4" ht="12.75" hidden="1">
      <c r="C75" s="3"/>
      <c r="D75" s="3"/>
    </row>
    <row r="76" spans="3:4" ht="12.75" hidden="1">
      <c r="C76" s="3"/>
      <c r="D76" s="3"/>
    </row>
    <row r="77" spans="3:4" ht="12.75" hidden="1">
      <c r="C77" s="3"/>
      <c r="D77" s="3"/>
    </row>
    <row r="78" spans="3:4" ht="12.75" hidden="1">
      <c r="C78" s="3"/>
      <c r="D78" s="3"/>
    </row>
    <row r="79" spans="3:4" ht="12.75" hidden="1">
      <c r="C79" s="3"/>
      <c r="D79" s="3"/>
    </row>
    <row r="80" spans="3:4" ht="12.75" hidden="1">
      <c r="C80" s="3"/>
      <c r="D80" s="3"/>
    </row>
    <row r="81" spans="3:4" ht="12.75" hidden="1">
      <c r="C81" s="3"/>
      <c r="D81" s="3"/>
    </row>
    <row r="82" spans="3:4" ht="12.75" hidden="1">
      <c r="C82" s="3"/>
      <c r="D82" s="3"/>
    </row>
    <row r="83" spans="3:4" ht="12.75" hidden="1">
      <c r="C83" s="3"/>
      <c r="D83" s="3"/>
    </row>
    <row r="84" spans="3:4" ht="12.75" hidden="1">
      <c r="C84" s="3"/>
      <c r="D84" s="3"/>
    </row>
    <row r="85" spans="3:4" ht="12.75" hidden="1">
      <c r="C85" s="3"/>
      <c r="D85" s="3"/>
    </row>
    <row r="86" spans="3:4" ht="12.75" hidden="1">
      <c r="C86" s="3"/>
      <c r="D86" s="3"/>
    </row>
    <row r="87" spans="3:4" ht="12.75" hidden="1">
      <c r="C87" s="3"/>
      <c r="D87" s="3"/>
    </row>
    <row r="88" spans="3:4" ht="12.75" hidden="1">
      <c r="C88" s="3"/>
      <c r="D88" s="3"/>
    </row>
    <row r="89" spans="3:4" ht="12.75" hidden="1">
      <c r="C89" s="3"/>
      <c r="D89" s="3"/>
    </row>
    <row r="90" spans="3:4" ht="12.75" hidden="1">
      <c r="C90" s="3"/>
      <c r="D90" s="3"/>
    </row>
    <row r="91" spans="3:4" ht="12.75" hidden="1">
      <c r="C91" s="3"/>
      <c r="D91" s="3"/>
    </row>
    <row r="92" spans="3:4" ht="12.75" hidden="1">
      <c r="C92" s="3"/>
      <c r="D92" s="3"/>
    </row>
    <row r="93" spans="3:4" ht="12.75" hidden="1">
      <c r="C93" s="3"/>
      <c r="D93" s="3"/>
    </row>
    <row r="94" spans="3:4" ht="12.75" hidden="1">
      <c r="C94" s="3"/>
      <c r="D94" s="3"/>
    </row>
    <row r="95" spans="3:4" ht="12.75" hidden="1">
      <c r="C95" s="3"/>
      <c r="D95" s="3"/>
    </row>
    <row r="96" spans="3:4" ht="12.75" hidden="1">
      <c r="C96" s="3"/>
      <c r="D96" s="3"/>
    </row>
    <row r="97" spans="3:4" ht="12.75" hidden="1">
      <c r="C97" s="3"/>
      <c r="D97" s="3"/>
    </row>
    <row r="98" ht="12.75"/>
    <row r="99" ht="12.75"/>
    <row r="100" ht="12.75"/>
    <row r="101" ht="12.75" customHeight="1"/>
    <row r="102" ht="12.75" customHeight="1"/>
    <row r="103" ht="12.75" customHeight="1"/>
  </sheetData>
  <sheetProtection password="FA84" sheet="1" selectLockedCells="1"/>
  <mergeCells count="19">
    <mergeCell ref="B35:E35"/>
    <mergeCell ref="E48:H48"/>
    <mergeCell ref="D13:E13"/>
    <mergeCell ref="D17:E17"/>
    <mergeCell ref="D18:E18"/>
    <mergeCell ref="D19:E19"/>
    <mergeCell ref="D20:E20"/>
    <mergeCell ref="B21:B34"/>
    <mergeCell ref="D23:E23"/>
    <mergeCell ref="D27:E27"/>
    <mergeCell ref="B2:E3"/>
    <mergeCell ref="G2:H3"/>
    <mergeCell ref="B4:E7"/>
    <mergeCell ref="I4:J8"/>
    <mergeCell ref="B8:E8"/>
    <mergeCell ref="B9:B12"/>
    <mergeCell ref="I10:J23"/>
    <mergeCell ref="D11:E11"/>
    <mergeCell ref="D12:E12"/>
  </mergeCells>
  <printOptions/>
  <pageMargins left="0.75" right="0.75" top="1" bottom="1" header="0.5" footer="0.5"/>
  <pageSetup fitToHeight="1" fitToWidth="1" horizontalDpi="600" verticalDpi="600" orientation="portrait" paperSize="9" scale="75" r:id="rId2"/>
  <ignoredErrors>
    <ignoredError sqref="E16"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2:J100"/>
  <sheetViews>
    <sheetView showGridLines="0" tabSelected="1" zoomScalePageLayoutView="0" workbookViewId="0" topLeftCell="A14">
      <selection activeCell="D22" sqref="D22:E22"/>
    </sheetView>
  </sheetViews>
  <sheetFormatPr defaultColWidth="0" defaultRowHeight="12.75" zeroHeight="1"/>
  <cols>
    <col min="1" max="1" width="4.875" style="3" customWidth="1"/>
    <col min="2" max="2" width="5.625" style="3" customWidth="1"/>
    <col min="3" max="3" width="42.125" style="1" customWidth="1"/>
    <col min="4" max="4" width="14.625" style="2" customWidth="1"/>
    <col min="5" max="5" width="15.125" style="3" customWidth="1"/>
    <col min="6" max="6" width="8.875" style="3" customWidth="1"/>
    <col min="7" max="8" width="15.125" style="3" customWidth="1"/>
    <col min="9" max="9" width="4.125" style="3" customWidth="1"/>
    <col min="10" max="10" width="3.375" style="3" customWidth="1"/>
    <col min="11" max="11" width="6.25390625" style="3" hidden="1" customWidth="1"/>
    <col min="12" max="16384" width="0" style="3" hidden="1" customWidth="1"/>
  </cols>
  <sheetData>
    <row r="1" ht="19.5" customHeight="1" thickBot="1"/>
    <row r="2" spans="2:10" ht="19.5" customHeight="1">
      <c r="B2" s="63" t="s">
        <v>21</v>
      </c>
      <c r="C2" s="64"/>
      <c r="D2" s="64"/>
      <c r="E2" s="65"/>
      <c r="G2" s="69" t="s">
        <v>5</v>
      </c>
      <c r="H2" s="70"/>
      <c r="I2" s="44"/>
      <c r="J2" s="36"/>
    </row>
    <row r="3" spans="2:10" ht="19.5" customHeight="1" thickBot="1">
      <c r="B3" s="66"/>
      <c r="C3" s="67"/>
      <c r="D3" s="67"/>
      <c r="E3" s="68"/>
      <c r="G3" s="71"/>
      <c r="H3" s="72"/>
      <c r="I3" s="44"/>
      <c r="J3" s="36"/>
    </row>
    <row r="4" spans="2:10" ht="19.5" customHeight="1" thickBot="1">
      <c r="B4" s="73" t="s">
        <v>19</v>
      </c>
      <c r="C4" s="74"/>
      <c r="D4" s="74"/>
      <c r="E4" s="75"/>
      <c r="F4" s="26"/>
      <c r="G4" s="4" t="s">
        <v>6</v>
      </c>
      <c r="H4" s="5" t="s">
        <v>6</v>
      </c>
      <c r="I4" s="82"/>
      <c r="J4" s="82"/>
    </row>
    <row r="5" spans="2:10" ht="19.5" customHeight="1">
      <c r="B5" s="76"/>
      <c r="C5" s="77"/>
      <c r="D5" s="77"/>
      <c r="E5" s="78"/>
      <c r="F5" s="26"/>
      <c r="G5" s="6">
        <v>0.2</v>
      </c>
      <c r="H5" s="7">
        <v>6.5</v>
      </c>
      <c r="I5" s="82"/>
      <c r="J5" s="82"/>
    </row>
    <row r="6" spans="2:10" ht="19.5" customHeight="1">
      <c r="B6" s="76"/>
      <c r="C6" s="77"/>
      <c r="D6" s="77"/>
      <c r="E6" s="78"/>
      <c r="F6" s="26"/>
      <c r="G6" s="8">
        <v>0.3</v>
      </c>
      <c r="H6" s="9">
        <v>7</v>
      </c>
      <c r="I6" s="82"/>
      <c r="J6" s="82"/>
    </row>
    <row r="7" spans="2:10" ht="19.5" customHeight="1" thickBot="1">
      <c r="B7" s="79"/>
      <c r="C7" s="80"/>
      <c r="D7" s="80"/>
      <c r="E7" s="81"/>
      <c r="F7" s="26"/>
      <c r="G7" s="8">
        <v>0.4</v>
      </c>
      <c r="H7" s="8">
        <v>8</v>
      </c>
      <c r="I7" s="82"/>
      <c r="J7" s="82"/>
    </row>
    <row r="8" spans="2:10" ht="19.5" customHeight="1" thickBot="1">
      <c r="B8" s="83" t="s">
        <v>36</v>
      </c>
      <c r="C8" s="84"/>
      <c r="D8" s="84"/>
      <c r="E8" s="85"/>
      <c r="F8" s="19"/>
      <c r="G8" s="8">
        <v>0.5</v>
      </c>
      <c r="H8" s="9">
        <v>9</v>
      </c>
      <c r="I8" s="82"/>
      <c r="J8" s="82"/>
    </row>
    <row r="9" spans="2:10" ht="19.5" customHeight="1">
      <c r="B9" s="95" t="s">
        <v>3</v>
      </c>
      <c r="C9" s="24"/>
      <c r="D9" s="16" t="s">
        <v>0</v>
      </c>
      <c r="E9" s="17" t="s">
        <v>1</v>
      </c>
      <c r="F9" s="19"/>
      <c r="G9" s="8">
        <v>0.6</v>
      </c>
      <c r="H9" s="8">
        <v>10</v>
      </c>
      <c r="I9" s="51"/>
      <c r="J9" s="13"/>
    </row>
    <row r="10" spans="2:10" ht="19.5" customHeight="1">
      <c r="B10" s="93"/>
      <c r="C10" s="15" t="s">
        <v>40</v>
      </c>
      <c r="D10" s="20">
        <v>20</v>
      </c>
      <c r="E10" s="21">
        <v>40</v>
      </c>
      <c r="F10" s="31"/>
      <c r="G10" s="9">
        <v>0.7</v>
      </c>
      <c r="H10" s="9">
        <v>11</v>
      </c>
      <c r="I10" s="86"/>
      <c r="J10" s="86"/>
    </row>
    <row r="11" spans="2:10" ht="19.5" customHeight="1">
      <c r="B11" s="93"/>
      <c r="C11" s="15" t="s">
        <v>33</v>
      </c>
      <c r="D11" s="87">
        <v>20</v>
      </c>
      <c r="E11" s="88"/>
      <c r="F11" s="32"/>
      <c r="G11" s="8">
        <v>0.8</v>
      </c>
      <c r="H11" s="8">
        <v>12</v>
      </c>
      <c r="I11" s="86"/>
      <c r="J11" s="86"/>
    </row>
    <row r="12" spans="2:10" ht="19.5" customHeight="1">
      <c r="B12" s="93"/>
      <c r="C12" s="15" t="s">
        <v>9</v>
      </c>
      <c r="D12" s="89">
        <v>90</v>
      </c>
      <c r="E12" s="90"/>
      <c r="F12" s="27"/>
      <c r="G12" s="9">
        <v>0.9</v>
      </c>
      <c r="H12" s="9">
        <v>14</v>
      </c>
      <c r="I12" s="86"/>
      <c r="J12" s="86"/>
    </row>
    <row r="13" spans="2:10" ht="19.5" customHeight="1">
      <c r="B13" s="93"/>
      <c r="C13" s="15" t="s">
        <v>20</v>
      </c>
      <c r="D13" s="89">
        <v>35</v>
      </c>
      <c r="E13" s="90"/>
      <c r="F13" s="27"/>
      <c r="G13" s="8">
        <v>1</v>
      </c>
      <c r="H13" s="8">
        <v>16</v>
      </c>
      <c r="I13" s="86"/>
      <c r="J13" s="86"/>
    </row>
    <row r="14" spans="2:10" ht="19.5" customHeight="1">
      <c r="B14" s="93"/>
      <c r="C14" s="15" t="s">
        <v>32</v>
      </c>
      <c r="D14" s="55" t="s">
        <v>30</v>
      </c>
      <c r="E14" s="56" t="s">
        <v>31</v>
      </c>
      <c r="F14" s="27"/>
      <c r="G14" s="8">
        <v>1.25</v>
      </c>
      <c r="H14" s="9">
        <v>18</v>
      </c>
      <c r="I14" s="86"/>
      <c r="J14" s="86"/>
    </row>
    <row r="15" spans="2:10" ht="19.5" customHeight="1">
      <c r="B15" s="52"/>
      <c r="C15" s="57" t="s">
        <v>14</v>
      </c>
      <c r="D15" s="91">
        <v>20</v>
      </c>
      <c r="E15" s="92"/>
      <c r="F15" s="27"/>
      <c r="G15" s="8">
        <v>1.5</v>
      </c>
      <c r="H15" s="8">
        <v>20</v>
      </c>
      <c r="I15" s="86"/>
      <c r="J15" s="86"/>
    </row>
    <row r="16" spans="2:10" ht="19.5" customHeight="1">
      <c r="B16" s="61"/>
      <c r="C16" s="15" t="s">
        <v>39</v>
      </c>
      <c r="D16" s="34">
        <v>68</v>
      </c>
      <c r="E16" s="35">
        <v>123</v>
      </c>
      <c r="F16" s="25"/>
      <c r="G16" s="9">
        <v>1.75</v>
      </c>
      <c r="H16" s="9">
        <v>22</v>
      </c>
      <c r="I16" s="86"/>
      <c r="J16" s="86"/>
    </row>
    <row r="17" spans="2:10" ht="19.5" customHeight="1">
      <c r="B17" s="61"/>
      <c r="C17" s="15" t="s">
        <v>37</v>
      </c>
      <c r="D17" s="60"/>
      <c r="E17" s="54">
        <v>64</v>
      </c>
      <c r="F17" s="25"/>
      <c r="G17" s="8">
        <v>2</v>
      </c>
      <c r="H17" s="9">
        <v>24</v>
      </c>
      <c r="I17" s="86"/>
      <c r="J17" s="86"/>
    </row>
    <row r="18" spans="2:10" ht="19.5" customHeight="1" hidden="1">
      <c r="B18" s="61"/>
      <c r="C18" s="15" t="s">
        <v>38</v>
      </c>
      <c r="D18" s="60"/>
      <c r="E18" s="60">
        <f>E17-E24</f>
        <v>0.56505117707799</v>
      </c>
      <c r="F18" s="33"/>
      <c r="I18" s="86"/>
      <c r="J18" s="86"/>
    </row>
    <row r="19" spans="2:10" ht="19.5" customHeight="1" hidden="1">
      <c r="B19" s="61"/>
      <c r="C19" s="15" t="s">
        <v>28</v>
      </c>
      <c r="D19" s="100">
        <f>(E16/2)/SIN((E24+E18)*PI()/180)</f>
        <v>68.42501933922412</v>
      </c>
      <c r="E19" s="101"/>
      <c r="F19" s="33"/>
      <c r="I19" s="86"/>
      <c r="J19" s="86"/>
    </row>
    <row r="20" spans="2:10" ht="19.5" customHeight="1" hidden="1">
      <c r="B20" s="61"/>
      <c r="C20" s="15" t="s">
        <v>24</v>
      </c>
      <c r="D20" s="100">
        <f>D19*2*SIN(E24*PI()/180)</f>
        <v>122.4023956833943</v>
      </c>
      <c r="E20" s="101"/>
      <c r="F20" s="33"/>
      <c r="I20" s="86"/>
      <c r="J20" s="86"/>
    </row>
    <row r="21" spans="2:10" ht="19.5" customHeight="1">
      <c r="B21" s="61"/>
      <c r="C21" s="15" t="s">
        <v>23</v>
      </c>
      <c r="D21" s="100">
        <f>D20/E10</f>
        <v>3.0600598920848574</v>
      </c>
      <c r="E21" s="101"/>
      <c r="F21" s="33"/>
      <c r="G21" s="9">
        <v>2.25</v>
      </c>
      <c r="H21" s="8">
        <v>25</v>
      </c>
      <c r="I21" s="86"/>
      <c r="J21" s="86"/>
    </row>
    <row r="22" spans="2:10" ht="19.5" customHeight="1" thickBot="1">
      <c r="B22" s="62"/>
      <c r="C22" s="15" t="s">
        <v>35</v>
      </c>
      <c r="D22" s="87">
        <v>3</v>
      </c>
      <c r="E22" s="88"/>
      <c r="F22" s="27"/>
      <c r="G22" s="8">
        <v>2.5</v>
      </c>
      <c r="H22" s="9">
        <v>27</v>
      </c>
      <c r="I22" s="86"/>
      <c r="J22" s="86"/>
    </row>
    <row r="23" spans="2:10" ht="19.5" customHeight="1">
      <c r="B23" s="95" t="s">
        <v>29</v>
      </c>
      <c r="C23" s="18" t="s">
        <v>34</v>
      </c>
      <c r="D23" s="96">
        <f>(ATAN(TAN(D11*PI()/180)/COS(D13*PI()/180)))*(180/PI())</f>
        <v>23.95680324454878</v>
      </c>
      <c r="E23" s="97"/>
      <c r="F23" s="27"/>
      <c r="G23" s="9">
        <v>2.75</v>
      </c>
      <c r="H23" s="10">
        <v>30</v>
      </c>
      <c r="I23" s="86"/>
      <c r="J23" s="86"/>
    </row>
    <row r="24" spans="2:10" ht="19.5" customHeight="1">
      <c r="B24" s="93"/>
      <c r="C24" s="15" t="s">
        <v>10</v>
      </c>
      <c r="D24" s="22">
        <f>(180*ATAN(SIN(D12*(PI()/180))/(E10/D10+COS(D12*PI()/180))))/PI()</f>
        <v>26.56505117707799</v>
      </c>
      <c r="E24" s="23">
        <f>90-D24</f>
        <v>63.43494882292201</v>
      </c>
      <c r="F24" s="27"/>
      <c r="G24" s="8">
        <v>3</v>
      </c>
      <c r="H24" s="8">
        <v>32</v>
      </c>
      <c r="I24" s="86"/>
      <c r="J24" s="86"/>
    </row>
    <row r="25" spans="2:10" ht="19.5" customHeight="1">
      <c r="B25" s="93"/>
      <c r="C25" s="15" t="s">
        <v>22</v>
      </c>
      <c r="D25" s="22">
        <f>D22*D10</f>
        <v>60</v>
      </c>
      <c r="E25" s="23">
        <f>D22*E10</f>
        <v>120</v>
      </c>
      <c r="F25" s="27"/>
      <c r="G25" s="9">
        <v>3.25</v>
      </c>
      <c r="H25" s="10">
        <v>36</v>
      </c>
      <c r="I25" s="86"/>
      <c r="J25" s="86"/>
    </row>
    <row r="26" spans="2:10" ht="19.5" customHeight="1">
      <c r="B26" s="93"/>
      <c r="C26" s="14" t="s">
        <v>11</v>
      </c>
      <c r="D26" s="96">
        <f>E25/(2*SIN((E24)*PI()/180))</f>
        <v>67.08203932499369</v>
      </c>
      <c r="E26" s="97"/>
      <c r="F26" s="28"/>
      <c r="G26" s="9">
        <v>3.5</v>
      </c>
      <c r="H26" s="9">
        <v>39</v>
      </c>
      <c r="I26" s="86"/>
      <c r="J26" s="86"/>
    </row>
    <row r="27" spans="2:10" ht="19.5" customHeight="1">
      <c r="B27" s="93"/>
      <c r="C27" s="15" t="s">
        <v>13</v>
      </c>
      <c r="D27" s="22">
        <f>D24-D31</f>
        <v>24.655530156781914</v>
      </c>
      <c r="E27" s="23">
        <f>E24-E31</f>
        <v>60.02976344683128</v>
      </c>
      <c r="F27" s="27"/>
      <c r="G27" s="9">
        <v>3.75</v>
      </c>
      <c r="H27" s="8">
        <v>40</v>
      </c>
      <c r="I27" s="44"/>
      <c r="J27" s="36"/>
    </row>
    <row r="28" spans="2:10" ht="19.5" customHeight="1">
      <c r="B28" s="93"/>
      <c r="C28" s="15" t="s">
        <v>7</v>
      </c>
      <c r="D28" s="22">
        <f>1.7*D22-E28</f>
        <v>3.4274999999999993</v>
      </c>
      <c r="E28" s="23">
        <f>0.46*D22+(0.39*D22/((E10*COS(D24*PI()/180)/(D10*COS(E24*PI()/180)))))</f>
        <v>1.6725</v>
      </c>
      <c r="F28" s="27"/>
      <c r="G28" s="8">
        <v>4</v>
      </c>
      <c r="H28" s="10">
        <v>42</v>
      </c>
      <c r="I28" s="44"/>
      <c r="J28" s="36"/>
    </row>
    <row r="29" spans="2:9" ht="19.5" customHeight="1">
      <c r="B29" s="93"/>
      <c r="C29" s="15" t="s">
        <v>8</v>
      </c>
      <c r="D29" s="22">
        <f>1.888*D22-D28</f>
        <v>2.2365000000000004</v>
      </c>
      <c r="E29" s="23">
        <f>1.888*D22-E28</f>
        <v>3.9914999999999994</v>
      </c>
      <c r="F29" s="27"/>
      <c r="G29" s="9">
        <v>4.5</v>
      </c>
      <c r="H29" s="9">
        <v>45</v>
      </c>
      <c r="I29" s="1"/>
    </row>
    <row r="30" spans="2:9" ht="19.5" customHeight="1">
      <c r="B30" s="93"/>
      <c r="C30" s="15" t="s">
        <v>2</v>
      </c>
      <c r="D30" s="96">
        <f>D29+D28</f>
        <v>5.664</v>
      </c>
      <c r="E30" s="97"/>
      <c r="F30" s="27"/>
      <c r="G30" s="9">
        <v>4.75</v>
      </c>
      <c r="H30" s="8">
        <v>50</v>
      </c>
      <c r="I30" s="1"/>
    </row>
    <row r="31" spans="2:9" ht="19.5" customHeight="1">
      <c r="B31" s="93"/>
      <c r="C31" s="15" t="s">
        <v>25</v>
      </c>
      <c r="D31" s="22">
        <f>ATAN((D29/D26))*180/PI()</f>
        <v>1.9095210202960775</v>
      </c>
      <c r="E31" s="23">
        <f>ATAN(E29/D26)*180/PI()</f>
        <v>3.40518537609073</v>
      </c>
      <c r="F31" s="25"/>
      <c r="G31" s="8">
        <v>5</v>
      </c>
      <c r="H31" s="9">
        <v>55</v>
      </c>
      <c r="I31" s="1"/>
    </row>
    <row r="32" spans="2:9" ht="19.5" customHeight="1">
      <c r="B32" s="93"/>
      <c r="C32" s="15" t="s">
        <v>12</v>
      </c>
      <c r="D32" s="22">
        <f>E31</f>
        <v>3.40518537609073</v>
      </c>
      <c r="E32" s="23">
        <f>D31</f>
        <v>1.9095210202960775</v>
      </c>
      <c r="F32" s="25"/>
      <c r="G32" s="9">
        <v>5.5</v>
      </c>
      <c r="H32" s="9">
        <v>60</v>
      </c>
      <c r="I32" s="1"/>
    </row>
    <row r="33" spans="2:9" ht="19.5" customHeight="1" thickBot="1">
      <c r="B33" s="93"/>
      <c r="C33" s="15" t="s">
        <v>41</v>
      </c>
      <c r="D33" s="22">
        <f>D25+2*D28*COS(D24*PI()/180)</f>
        <v>66.13129839430442</v>
      </c>
      <c r="E33" s="23">
        <f>E25+2*E28*COS(E24*PI()/180)</f>
        <v>121.49592947694735</v>
      </c>
      <c r="F33" s="25"/>
      <c r="G33" s="11">
        <v>6</v>
      </c>
      <c r="H33" s="53">
        <v>65</v>
      </c>
      <c r="I33" s="1"/>
    </row>
    <row r="34" spans="2:9" ht="19.5" customHeight="1">
      <c r="B34" s="93"/>
      <c r="C34" s="15" t="s">
        <v>27</v>
      </c>
      <c r="D34" s="22">
        <f>D33-((2*D15*SIN(D36*PI()/180)/COS(D32*PI()/180)))</f>
        <v>46.113954574306106</v>
      </c>
      <c r="E34" s="23">
        <f>E33-((2*D15*SIN(E36*PI()/180)/COS(E32*PI()/180)))</f>
        <v>85.12244183695071</v>
      </c>
      <c r="F34" s="25"/>
      <c r="I34" s="1"/>
    </row>
    <row r="35" spans="2:9" ht="19.5" customHeight="1">
      <c r="B35" s="93"/>
      <c r="C35" s="15" t="s">
        <v>15</v>
      </c>
      <c r="D35" s="22">
        <f>D26*COS(D24*PI()/180)-D28*SIN(D24*PI()/180)</f>
        <v>58.46717540142389</v>
      </c>
      <c r="E35" s="23">
        <f>D26*COS(E24*PI()/180)-E28*SIN(E24*PI()/180)</f>
        <v>28.504070523052643</v>
      </c>
      <c r="F35" s="25"/>
      <c r="I35" s="1"/>
    </row>
    <row r="36" spans="2:9" ht="19.5" customHeight="1">
      <c r="B36" s="93"/>
      <c r="C36" s="15" t="s">
        <v>26</v>
      </c>
      <c r="D36" s="22">
        <f>D24+D32</f>
        <v>29.97023655316872</v>
      </c>
      <c r="E36" s="23">
        <f>E24+E32</f>
        <v>65.34446984321809</v>
      </c>
      <c r="F36" s="25"/>
      <c r="I36" s="1"/>
    </row>
    <row r="37" spans="2:9" ht="19.5" customHeight="1" thickBot="1">
      <c r="B37" s="94"/>
      <c r="C37" s="57" t="s">
        <v>16</v>
      </c>
      <c r="D37" s="58">
        <f>(D15*COS(D36*PI()/180))/COS(D32*PI()/180)</f>
        <v>17.356343819998315</v>
      </c>
      <c r="E37" s="59">
        <f>(D15*COS(E36*PI()/180))/COS(E32*PI()/180)</f>
        <v>8.347871909999158</v>
      </c>
      <c r="F37" s="25"/>
      <c r="I37" s="1"/>
    </row>
    <row r="38" spans="2:9" ht="19.5" customHeight="1" thickBot="1">
      <c r="B38" s="83" t="s">
        <v>4</v>
      </c>
      <c r="C38" s="84"/>
      <c r="D38" s="84"/>
      <c r="E38" s="85"/>
      <c r="F38" s="25"/>
      <c r="I38" s="44"/>
    </row>
    <row r="39" spans="2:9" ht="19.5" customHeight="1" thickBot="1">
      <c r="B39" s="30"/>
      <c r="C39" s="30"/>
      <c r="D39" s="30"/>
      <c r="E39" s="30"/>
      <c r="F39" s="25"/>
      <c r="I39" s="36"/>
    </row>
    <row r="40" spans="2:9" ht="19.5" customHeight="1">
      <c r="B40" s="37"/>
      <c r="C40" s="29"/>
      <c r="D40" s="29"/>
      <c r="E40" s="29"/>
      <c r="F40" s="38"/>
      <c r="G40" s="39"/>
      <c r="H40" s="40"/>
      <c r="I40" s="36"/>
    </row>
    <row r="41" spans="2:9" ht="19.5" customHeight="1">
      <c r="B41" s="41"/>
      <c r="C41" s="30"/>
      <c r="D41" s="30"/>
      <c r="E41" s="30"/>
      <c r="F41" s="36"/>
      <c r="G41" s="36"/>
      <c r="H41" s="42"/>
      <c r="I41" s="36"/>
    </row>
    <row r="42" spans="2:9" ht="19.5" customHeight="1">
      <c r="B42" s="41"/>
      <c r="C42" s="30"/>
      <c r="D42" s="30"/>
      <c r="E42" s="30"/>
      <c r="F42" s="36"/>
      <c r="G42" s="36"/>
      <c r="H42" s="42"/>
      <c r="I42" s="36"/>
    </row>
    <row r="43" spans="2:9" ht="19.5" customHeight="1">
      <c r="B43" s="41"/>
      <c r="C43" s="30"/>
      <c r="D43" s="30"/>
      <c r="E43" s="30"/>
      <c r="F43" s="36"/>
      <c r="G43" s="36"/>
      <c r="H43" s="42"/>
      <c r="I43" s="36"/>
    </row>
    <row r="44" spans="2:9" ht="19.5" customHeight="1">
      <c r="B44" s="41"/>
      <c r="C44" s="30"/>
      <c r="D44" s="30"/>
      <c r="E44" s="30"/>
      <c r="F44" s="36"/>
      <c r="G44" s="36"/>
      <c r="H44" s="42"/>
      <c r="I44" s="36"/>
    </row>
    <row r="45" spans="2:9" ht="19.5" customHeight="1">
      <c r="B45" s="41"/>
      <c r="C45" s="30"/>
      <c r="D45" s="30"/>
      <c r="E45" s="30"/>
      <c r="F45" s="36"/>
      <c r="G45" s="36"/>
      <c r="H45" s="42"/>
      <c r="I45" s="36"/>
    </row>
    <row r="46" spans="2:9" ht="19.5" customHeight="1">
      <c r="B46" s="41"/>
      <c r="C46" s="30"/>
      <c r="D46" s="30"/>
      <c r="E46" s="30"/>
      <c r="F46" s="36"/>
      <c r="G46" s="36"/>
      <c r="H46" s="42"/>
      <c r="I46" s="36"/>
    </row>
    <row r="47" spans="2:9" ht="19.5" customHeight="1">
      <c r="B47" s="41"/>
      <c r="C47" s="30"/>
      <c r="D47" s="30"/>
      <c r="E47" s="30"/>
      <c r="F47" s="36"/>
      <c r="G47" s="36"/>
      <c r="H47" s="42"/>
      <c r="I47" s="36"/>
    </row>
    <row r="48" spans="2:9" ht="37.5" customHeight="1">
      <c r="B48" s="41"/>
      <c r="C48" s="30"/>
      <c r="D48" s="30"/>
      <c r="E48" s="30"/>
      <c r="F48" s="36"/>
      <c r="G48" s="36"/>
      <c r="H48" s="42"/>
      <c r="I48" s="36"/>
    </row>
    <row r="49" spans="2:9" ht="19.5" customHeight="1">
      <c r="B49" s="43"/>
      <c r="C49" s="44"/>
      <c r="D49" s="45"/>
      <c r="E49" s="36"/>
      <c r="F49" s="36"/>
      <c r="G49" s="36"/>
      <c r="H49" s="42"/>
      <c r="I49" s="36"/>
    </row>
    <row r="50" spans="2:10" ht="24.75" customHeight="1">
      <c r="B50" s="43"/>
      <c r="C50" s="44"/>
      <c r="D50" s="12"/>
      <c r="E50" s="13"/>
      <c r="F50" s="36"/>
      <c r="G50" s="36"/>
      <c r="H50" s="42"/>
      <c r="J50" s="13"/>
    </row>
    <row r="51" spans="2:9" ht="12.75">
      <c r="B51" s="43"/>
      <c r="C51" s="12" t="s">
        <v>17</v>
      </c>
      <c r="D51" s="45"/>
      <c r="E51" s="98" t="s">
        <v>18</v>
      </c>
      <c r="F51" s="98"/>
      <c r="G51" s="98"/>
      <c r="H51" s="99"/>
      <c r="I51" s="36"/>
    </row>
    <row r="52" spans="2:9" ht="13.5" thickBot="1">
      <c r="B52" s="46"/>
      <c r="C52" s="47"/>
      <c r="D52" s="48"/>
      <c r="E52" s="49"/>
      <c r="F52" s="49"/>
      <c r="G52" s="49"/>
      <c r="H52" s="50"/>
      <c r="I52" s="36"/>
    </row>
    <row r="53" spans="3:9" ht="12.75">
      <c r="C53" s="3"/>
      <c r="D53" s="3"/>
      <c r="F53" s="36"/>
      <c r="G53" s="36"/>
      <c r="H53" s="36"/>
      <c r="I53" s="36"/>
    </row>
    <row r="54" spans="3:4" ht="12.75" customHeight="1" hidden="1">
      <c r="C54" s="3"/>
      <c r="D54" s="3"/>
    </row>
    <row r="55" spans="3:4" ht="12.75" customHeight="1" hidden="1">
      <c r="C55" s="3"/>
      <c r="D55" s="3"/>
    </row>
    <row r="56" spans="3:4" ht="12.75" customHeight="1" hidden="1">
      <c r="C56" s="3"/>
      <c r="D56" s="3"/>
    </row>
    <row r="57" spans="3:4" ht="12.75" customHeight="1" hidden="1">
      <c r="C57" s="3"/>
      <c r="D57" s="3"/>
    </row>
    <row r="58" spans="3:4" ht="12.75" customHeight="1" hidden="1">
      <c r="C58" s="3"/>
      <c r="D58" s="3"/>
    </row>
    <row r="59" spans="3:4" ht="12.75" customHeight="1" hidden="1">
      <c r="C59" s="3"/>
      <c r="D59" s="3"/>
    </row>
    <row r="60" spans="3:4" ht="12.75" customHeight="1" hidden="1">
      <c r="C60" s="3"/>
      <c r="D60" s="3"/>
    </row>
    <row r="61" spans="3:4" ht="12.75" customHeight="1" hidden="1">
      <c r="C61" s="3"/>
      <c r="D61" s="3"/>
    </row>
    <row r="62" spans="3:4" ht="12.75" customHeight="1" hidden="1">
      <c r="C62" s="3"/>
      <c r="D62" s="3"/>
    </row>
    <row r="63" spans="3:4" ht="12.75" customHeight="1" hidden="1">
      <c r="C63" s="3"/>
      <c r="D63" s="3"/>
    </row>
    <row r="64" spans="3:4" ht="12.75" customHeight="1" hidden="1">
      <c r="C64" s="3"/>
      <c r="D64" s="3"/>
    </row>
    <row r="65" spans="3:4" ht="12.75" customHeight="1" hidden="1">
      <c r="C65" s="3"/>
      <c r="D65" s="3"/>
    </row>
    <row r="66" spans="3:4" ht="12.75" customHeight="1" hidden="1">
      <c r="C66" s="3"/>
      <c r="D66" s="3"/>
    </row>
    <row r="67" spans="3:4" ht="12.75" hidden="1">
      <c r="C67" s="3"/>
      <c r="D67" s="3"/>
    </row>
    <row r="68" spans="3:4" ht="12.75" hidden="1">
      <c r="C68" s="3"/>
      <c r="D68" s="3"/>
    </row>
    <row r="69" spans="3:4" ht="12.75" hidden="1">
      <c r="C69" s="3"/>
      <c r="D69" s="3"/>
    </row>
    <row r="70" spans="3:4" ht="12.75" hidden="1">
      <c r="C70" s="3"/>
      <c r="D70" s="3"/>
    </row>
    <row r="71" spans="3:4" ht="12.75" hidden="1">
      <c r="C71" s="3"/>
      <c r="D71" s="3"/>
    </row>
    <row r="72" spans="3:4" ht="12.75" hidden="1">
      <c r="C72" s="3"/>
      <c r="D72" s="3"/>
    </row>
    <row r="73" spans="3:4" ht="12.75" hidden="1">
      <c r="C73" s="3"/>
      <c r="D73" s="3"/>
    </row>
    <row r="74" spans="3:4" ht="12.75" hidden="1">
      <c r="C74" s="3"/>
      <c r="D74" s="3"/>
    </row>
    <row r="75" spans="3:4" ht="12.75" hidden="1">
      <c r="C75" s="3"/>
      <c r="D75" s="3"/>
    </row>
    <row r="76" spans="3:4" ht="12.75" hidden="1">
      <c r="C76" s="3"/>
      <c r="D76" s="3"/>
    </row>
    <row r="77" spans="3:4" ht="12.75" hidden="1">
      <c r="C77" s="3"/>
      <c r="D77" s="3"/>
    </row>
    <row r="78" spans="3:4" ht="12.75" hidden="1">
      <c r="C78" s="3"/>
      <c r="D78" s="3"/>
    </row>
    <row r="79" spans="3:4" ht="12.75" hidden="1">
      <c r="C79" s="3"/>
      <c r="D79" s="3"/>
    </row>
    <row r="80" spans="3:4" ht="12.75" hidden="1">
      <c r="C80" s="3"/>
      <c r="D80" s="3"/>
    </row>
    <row r="81" spans="3:4" ht="12.75" hidden="1">
      <c r="C81" s="3"/>
      <c r="D81" s="3"/>
    </row>
    <row r="82" spans="3:4" ht="12.75" hidden="1">
      <c r="C82" s="3"/>
      <c r="D82" s="3"/>
    </row>
    <row r="83" spans="3:4" ht="12.75" hidden="1">
      <c r="C83" s="3"/>
      <c r="D83" s="3"/>
    </row>
    <row r="84" spans="3:4" ht="12.75" hidden="1">
      <c r="C84" s="3"/>
      <c r="D84" s="3"/>
    </row>
    <row r="85" spans="3:4" ht="12.75" hidden="1">
      <c r="C85" s="3"/>
      <c r="D85" s="3"/>
    </row>
    <row r="86" spans="3:4" ht="12.75" hidden="1">
      <c r="C86" s="3"/>
      <c r="D86" s="3"/>
    </row>
    <row r="87" spans="3:4" ht="12.75" hidden="1">
      <c r="C87" s="3"/>
      <c r="D87" s="3"/>
    </row>
    <row r="88" spans="3:4" ht="12.75" hidden="1">
      <c r="C88" s="3"/>
      <c r="D88" s="3"/>
    </row>
    <row r="89" spans="3:4" ht="12.75" hidden="1">
      <c r="C89" s="3"/>
      <c r="D89" s="3"/>
    </row>
    <row r="90" spans="3:4" ht="12.75" hidden="1">
      <c r="C90" s="3"/>
      <c r="D90" s="3"/>
    </row>
    <row r="91" spans="3:4" ht="12.75" hidden="1">
      <c r="C91" s="3"/>
      <c r="D91" s="3"/>
    </row>
    <row r="92" spans="3:4" ht="12.75" hidden="1">
      <c r="C92" s="3"/>
      <c r="D92" s="3"/>
    </row>
    <row r="93" spans="3:4" ht="12.75" hidden="1">
      <c r="C93" s="3"/>
      <c r="D93" s="3"/>
    </row>
    <row r="94" spans="3:4" ht="12.75" hidden="1">
      <c r="C94" s="3"/>
      <c r="D94" s="3"/>
    </row>
    <row r="95" spans="3:4" ht="12.75" hidden="1">
      <c r="C95" s="3"/>
      <c r="D95" s="3"/>
    </row>
    <row r="96" spans="3:4" ht="12.75" hidden="1">
      <c r="C96" s="3"/>
      <c r="D96" s="3"/>
    </row>
    <row r="97" spans="3:4" ht="12.75" hidden="1">
      <c r="C97" s="3"/>
      <c r="D97" s="3"/>
    </row>
    <row r="98" spans="3:4" ht="12.75" hidden="1">
      <c r="C98" s="3"/>
      <c r="D98" s="3"/>
    </row>
    <row r="99" spans="3:4" ht="12.75" hidden="1">
      <c r="C99" s="3"/>
      <c r="D99" s="3"/>
    </row>
    <row r="100" spans="3:4" ht="12.75" hidden="1">
      <c r="C100" s="3"/>
      <c r="D100" s="3"/>
    </row>
    <row r="101" ht="12.75"/>
    <row r="102" ht="12.75"/>
    <row r="103" ht="12.75"/>
  </sheetData>
  <sheetProtection password="FA84" sheet="1" selectLockedCells="1"/>
  <mergeCells count="21">
    <mergeCell ref="E51:H51"/>
    <mergeCell ref="D23:E23"/>
    <mergeCell ref="B38:E38"/>
    <mergeCell ref="D15:E15"/>
    <mergeCell ref="D20:E20"/>
    <mergeCell ref="D22:E22"/>
    <mergeCell ref="D26:E26"/>
    <mergeCell ref="D30:E30"/>
    <mergeCell ref="D13:E13"/>
    <mergeCell ref="D19:E19"/>
    <mergeCell ref="D21:E21"/>
    <mergeCell ref="G2:H3"/>
    <mergeCell ref="I4:J8"/>
    <mergeCell ref="I10:J26"/>
    <mergeCell ref="B4:E7"/>
    <mergeCell ref="B8:E8"/>
    <mergeCell ref="D11:E11"/>
    <mergeCell ref="B23:B37"/>
    <mergeCell ref="B9:B14"/>
    <mergeCell ref="B2:E3"/>
    <mergeCell ref="D12:E12"/>
  </mergeCells>
  <printOptions/>
  <pageMargins left="0.75" right="0.75" top="1" bottom="1" header="0.5" footer="0.5"/>
  <pageSetup fitToHeight="1" fitToWidth="1" horizontalDpi="600" verticalDpi="600" orientation="portrait" paperSize="9" scale="75" r:id="rId2"/>
  <ignoredErrors>
    <ignoredError sqref="D25:E25 E1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Kardemir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Feridun Dengizek</dc:creator>
  <cp:keywords/>
  <dc:description/>
  <cp:lastModifiedBy>Melik Feridun DENGIZEK</cp:lastModifiedBy>
  <cp:lastPrinted>2016-10-07T12:09:06Z</cp:lastPrinted>
  <dcterms:created xsi:type="dcterms:W3CDTF">2015-02-03T10:20:58Z</dcterms:created>
  <dcterms:modified xsi:type="dcterms:W3CDTF">2016-10-11T06:27:32Z</dcterms:modified>
  <cp:category/>
  <cp:version/>
  <cp:contentType/>
  <cp:contentStatus/>
</cp:coreProperties>
</file>